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45" windowWidth="14520" windowHeight="13080" firstSheet="7" activeTab="10"/>
  </bookViews>
  <sheets>
    <sheet name="1-Os2020-R2021" sheetId="47" r:id="rId1"/>
    <sheet name="2-podíly na RUD" sheetId="41" r:id="rId2"/>
    <sheet name="3-RUD schéma" sheetId="36" r:id="rId3"/>
    <sheet name="4-daně" sheetId="19" r:id="rId4"/>
    <sheet name="5-dotaceVPS" sheetId="29" r:id="rId5"/>
    <sheet name="6-výdajeEDS-SMVS" sheetId="13" r:id="rId6"/>
    <sheet name="7-veřejné opatrovnictví Praha" sheetId="46" r:id="rId7"/>
    <sheet name="8-občanské průkazy Praha" sheetId="42" r:id="rId8"/>
    <sheet name="9-matriční úřady Praha" sheetId="43" r:id="rId9"/>
    <sheet name="10-živnostenské úřady Praha" sheetId="44" r:id="rId10"/>
    <sheet name="11-konstrukce příspěvku kraje" sheetId="45" r:id="rId11"/>
  </sheets>
  <definedNames>
    <definedName name="_xlnm.Print_Titles" localSheetId="0">'1-Os2020-R2021'!$A:$A</definedName>
    <definedName name="_xlnm.Print_Area" localSheetId="9">'10-živnostenské úřady Praha'!$A$1:$D$27</definedName>
    <definedName name="_xlnm.Print_Area" localSheetId="0">'1-Os2020-R2021'!$A$1:$K$19</definedName>
    <definedName name="_xlnm.Print_Area" localSheetId="1">'2-podíly na RUD'!$A$1:$J$22</definedName>
    <definedName name="_xlnm.Print_Area" localSheetId="2">'3-RUD schéma'!$A$1:$V$49</definedName>
    <definedName name="_xlnm.Print_Area" localSheetId="6">'7-veřejné opatrovnictví Praha'!$A$1:$E$31</definedName>
    <definedName name="_xlnm.Print_Area" localSheetId="7">'8-občanské průkazy Praha'!$A$1:$E$27</definedName>
    <definedName name="_xlnm.Print_Area" localSheetId="8">'9-matriční úřady Praha'!$A$1:$H$28</definedName>
  </definedNames>
  <calcPr calcId="145621"/>
</workbook>
</file>

<file path=xl/calcChain.xml><?xml version="1.0" encoding="utf-8"?>
<calcChain xmlns="http://schemas.openxmlformats.org/spreadsheetml/2006/main">
  <c r="K13" i="47" l="1"/>
  <c r="J13" i="47"/>
  <c r="J14" i="47" s="1"/>
  <c r="I13" i="47"/>
  <c r="H13" i="47"/>
  <c r="G13" i="47"/>
  <c r="F13" i="47"/>
  <c r="E13" i="47"/>
  <c r="D13" i="47"/>
  <c r="C13" i="47"/>
  <c r="B13" i="47"/>
  <c r="K10" i="47"/>
  <c r="K14" i="47" s="1"/>
  <c r="I10" i="47"/>
  <c r="H10" i="47"/>
  <c r="H14" i="47" s="1"/>
  <c r="G10" i="47"/>
  <c r="F10" i="47"/>
  <c r="F14" i="47" s="1"/>
  <c r="E10" i="47"/>
  <c r="E14" i="47" s="1"/>
  <c r="D10" i="47"/>
  <c r="D14" i="47" s="1"/>
  <c r="C10" i="47"/>
  <c r="C14" i="47" s="1"/>
  <c r="B10" i="47"/>
  <c r="B14" i="47" s="1"/>
  <c r="G14" i="47" l="1"/>
  <c r="I14" i="47"/>
  <c r="D31" i="46"/>
  <c r="D30" i="46"/>
  <c r="D29" i="46"/>
  <c r="D28" i="46"/>
  <c r="D27" i="46"/>
  <c r="D26" i="46"/>
  <c r="D25" i="46"/>
  <c r="D24" i="46"/>
  <c r="D23" i="46"/>
  <c r="D22" i="46"/>
  <c r="D21" i="46"/>
  <c r="D20" i="46"/>
  <c r="D19" i="46"/>
  <c r="D18" i="46"/>
  <c r="D17" i="46"/>
  <c r="D16" i="46"/>
  <c r="D15" i="46"/>
  <c r="D14" i="46"/>
  <c r="D13" i="46"/>
  <c r="D12" i="46"/>
  <c r="D11" i="46"/>
  <c r="D10" i="46"/>
  <c r="D9" i="46"/>
  <c r="D8" i="46"/>
  <c r="D7" i="46"/>
  <c r="D6" i="46"/>
  <c r="E11" i="13" l="1"/>
  <c r="D12" i="13"/>
  <c r="C12" i="13"/>
  <c r="C20" i="19"/>
  <c r="G19" i="45" l="1"/>
  <c r="F19" i="45"/>
  <c r="E19" i="45"/>
  <c r="D19" i="45"/>
  <c r="C19" i="45"/>
  <c r="D27" i="44"/>
  <c r="D26" i="44"/>
  <c r="D25" i="44"/>
  <c r="D24" i="44"/>
  <c r="D23" i="44"/>
  <c r="D22" i="44"/>
  <c r="D21" i="44"/>
  <c r="D20" i="44"/>
  <c r="D19" i="44"/>
  <c r="D18" i="44"/>
  <c r="D17" i="44"/>
  <c r="D16" i="44"/>
  <c r="D15" i="44"/>
  <c r="D14" i="44"/>
  <c r="D13" i="44"/>
  <c r="D12" i="44"/>
  <c r="D11" i="44"/>
  <c r="D10" i="44"/>
  <c r="D9" i="44"/>
  <c r="D8" i="44"/>
  <c r="D7" i="44"/>
  <c r="D6" i="44"/>
  <c r="H28" i="43"/>
  <c r="H27" i="43"/>
  <c r="H26" i="43"/>
  <c r="H25" i="43"/>
  <c r="H24" i="43"/>
  <c r="H23" i="43"/>
  <c r="H22" i="43"/>
  <c r="H21" i="43"/>
  <c r="H20" i="43"/>
  <c r="H19" i="43"/>
  <c r="H18" i="43"/>
  <c r="H17" i="43"/>
  <c r="H16" i="43"/>
  <c r="H15" i="43"/>
  <c r="H14" i="43"/>
  <c r="H13" i="43"/>
  <c r="H12" i="43"/>
  <c r="H11" i="43"/>
  <c r="H10" i="43"/>
  <c r="H9" i="43"/>
  <c r="H8" i="43"/>
  <c r="H7" i="43"/>
  <c r="H6" i="43"/>
  <c r="E27" i="42"/>
  <c r="E26" i="42"/>
  <c r="E25" i="42"/>
  <c r="E24" i="42"/>
  <c r="E23" i="42"/>
  <c r="E22" i="42"/>
  <c r="E21" i="42"/>
  <c r="E20" i="42"/>
  <c r="E19" i="42"/>
  <c r="E18" i="42"/>
  <c r="E17" i="42"/>
  <c r="E16" i="42"/>
  <c r="E15" i="42"/>
  <c r="E14" i="42"/>
  <c r="E13" i="42"/>
  <c r="E12" i="42"/>
  <c r="E11" i="42"/>
  <c r="E10" i="42"/>
  <c r="E9" i="42"/>
  <c r="E8" i="42"/>
  <c r="E7" i="42"/>
  <c r="E6" i="42"/>
  <c r="E10" i="13" l="1"/>
  <c r="B4" i="29"/>
  <c r="D6" i="29" l="1"/>
  <c r="C6" i="29"/>
  <c r="B6" i="29"/>
  <c r="D4" i="29"/>
  <c r="C4" i="29"/>
  <c r="B10" i="29" l="1"/>
  <c r="E9" i="13"/>
  <c r="E8" i="13"/>
  <c r="E7" i="13"/>
  <c r="E12" i="13" s="1"/>
  <c r="K14" i="19" l="1"/>
  <c r="K13" i="19"/>
  <c r="K12" i="19"/>
  <c r="K11" i="19"/>
  <c r="K10" i="19"/>
  <c r="K9" i="19"/>
  <c r="K8" i="19"/>
  <c r="K7" i="19"/>
  <c r="K6" i="19"/>
  <c r="K5" i="19"/>
  <c r="J19" i="19"/>
  <c r="J18" i="19"/>
  <c r="J17" i="19"/>
  <c r="J16" i="19"/>
  <c r="J15" i="19"/>
  <c r="J14" i="19"/>
  <c r="J13" i="19"/>
  <c r="J12" i="19"/>
  <c r="J11" i="19"/>
  <c r="J10" i="19"/>
  <c r="J9" i="19"/>
  <c r="J8" i="19"/>
  <c r="J7" i="19"/>
  <c r="J6" i="19"/>
  <c r="J5" i="19"/>
  <c r="E20" i="19" l="1"/>
  <c r="B20" i="19"/>
  <c r="J20" i="19" l="1"/>
  <c r="D13" i="19" l="1"/>
  <c r="I19" i="19" l="1"/>
  <c r="I18" i="19"/>
  <c r="I17" i="19"/>
  <c r="I16" i="19"/>
  <c r="I15" i="19"/>
  <c r="I14" i="19"/>
  <c r="I13" i="19"/>
  <c r="I12" i="19"/>
  <c r="I11" i="19"/>
  <c r="I10" i="19"/>
  <c r="I9" i="19"/>
  <c r="I8" i="19"/>
  <c r="I7" i="19"/>
  <c r="I6" i="19"/>
  <c r="I5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F20" i="19" l="1"/>
  <c r="G19" i="19"/>
  <c r="D19" i="19"/>
  <c r="G18" i="19"/>
  <c r="D18" i="19"/>
  <c r="G17" i="19"/>
  <c r="D17" i="19"/>
  <c r="G16" i="19"/>
  <c r="D16" i="19"/>
  <c r="G15" i="19"/>
  <c r="D15" i="19"/>
  <c r="G14" i="19"/>
  <c r="D14" i="19"/>
  <c r="G13" i="19"/>
  <c r="G12" i="19"/>
  <c r="D12" i="19"/>
  <c r="G11" i="19"/>
  <c r="D11" i="19"/>
  <c r="G10" i="19"/>
  <c r="D10" i="19"/>
  <c r="G9" i="19"/>
  <c r="D9" i="19"/>
  <c r="G8" i="19"/>
  <c r="D8" i="19"/>
  <c r="G7" i="19"/>
  <c r="D7" i="19"/>
  <c r="G6" i="19"/>
  <c r="D6" i="19"/>
  <c r="G5" i="19"/>
  <c r="D5" i="19"/>
  <c r="E9" i="29"/>
  <c r="E8" i="29"/>
  <c r="E7" i="29"/>
  <c r="D10" i="29"/>
  <c r="E5" i="29"/>
  <c r="K20" i="19" l="1"/>
  <c r="I20" i="19"/>
  <c r="H20" i="19"/>
  <c r="G20" i="19"/>
  <c r="D20" i="19"/>
  <c r="C10" i="29"/>
  <c r="E6" i="29"/>
  <c r="E4" i="29"/>
  <c r="E10" i="29" l="1"/>
</calcChain>
</file>

<file path=xl/sharedStrings.xml><?xml version="1.0" encoding="utf-8"?>
<sst xmlns="http://schemas.openxmlformats.org/spreadsheetml/2006/main" count="266" uniqueCount="195">
  <si>
    <t>(v mld. Kč)</t>
  </si>
  <si>
    <t>Daňový příjem</t>
  </si>
  <si>
    <t>celkem</t>
  </si>
  <si>
    <t xml:space="preserve"> Daň z přidané hodnoty </t>
  </si>
  <si>
    <t xml:space="preserve"> Daň z příjmů právnických osob celkem</t>
  </si>
  <si>
    <t xml:space="preserve">    Daň z příjmů právnických osob</t>
  </si>
  <si>
    <t xml:space="preserve">    Daň z příjmů právnických osob plac. kraji a obcemi</t>
  </si>
  <si>
    <t xml:space="preserve"> Daň z příjmů fyzických osob celkem</t>
  </si>
  <si>
    <t xml:space="preserve">    Daň z příjmů fyzických osob - zvláštní sazba</t>
  </si>
  <si>
    <t xml:space="preserve">        daň ze závislé činnosti - 1,5 % motivace</t>
  </si>
  <si>
    <t>Ukazatel</t>
  </si>
  <si>
    <t>Kraje</t>
  </si>
  <si>
    <t>Nedaňové příjmy</t>
  </si>
  <si>
    <t>Kapitálové příjmy</t>
  </si>
  <si>
    <r>
      <t>Vlastní příjmy</t>
    </r>
    <r>
      <rPr>
        <b/>
        <sz val="8"/>
        <rFont val="Arial CE"/>
        <family val="2"/>
        <charset val="238"/>
      </rPr>
      <t/>
    </r>
  </si>
  <si>
    <t>Příjmy celkem</t>
  </si>
  <si>
    <t>Běžné výdaje</t>
  </si>
  <si>
    <t>Kapitálové výdaje</t>
  </si>
  <si>
    <t>Výdaje celkem</t>
  </si>
  <si>
    <t>S a l d o</t>
  </si>
  <si>
    <t>Dobrovolné svazky obcí</t>
  </si>
  <si>
    <t>Obce</t>
  </si>
  <si>
    <t>Hl. m. Praha*</t>
  </si>
  <si>
    <t>Celkem</t>
  </si>
  <si>
    <t>Finanční vztahy státního rozpočtu k rozpočtům územních samosprávných celků</t>
  </si>
  <si>
    <t>Další prostředky pro územní samosprávné celky</t>
  </si>
  <si>
    <t>Prostředky pro řešení aktuálních problémů územních samosprávných celků</t>
  </si>
  <si>
    <t>Obce 
a hl. m. Praha</t>
  </si>
  <si>
    <t>CELKEM</t>
  </si>
  <si>
    <t>Regionální rady</t>
  </si>
  <si>
    <t>Akce financované z rozhodnutí Poslanecké sněmovny Parlamentu a vlády ČR</t>
  </si>
  <si>
    <t>Vybrané dotace územním samosprávným celkům z kapitoly VPS celkem</t>
  </si>
  <si>
    <t>29821 -</t>
  </si>
  <si>
    <t xml:space="preserve">29822 - </t>
  </si>
  <si>
    <t>Výdaje vedené v  informačním systému programového financování EDS/SMVS celkem</t>
  </si>
  <si>
    <t>Obce a                   hl. m. Praha</t>
  </si>
  <si>
    <t>Obce a                       hl. m. Praha</t>
  </si>
  <si>
    <t>(v  Kč)</t>
  </si>
  <si>
    <t xml:space="preserve"> Daň z nemovitých věcí</t>
  </si>
  <si>
    <t>kraje</t>
  </si>
  <si>
    <t>obce</t>
  </si>
  <si>
    <t>V tom:</t>
  </si>
  <si>
    <t>Podprogram 298 213 - Podpora rozvoje a obnovy materiálně technické základny regionálních škol v okolí velkých měst</t>
  </si>
  <si>
    <t xml:space="preserve">**) Jedná se o údaje po konsolidaci, tj. součet na úrovni republiky je odlišný od součtu jednotlivých úrovní, tj. obcí, DSO, krajů a regionálních rad. Smyslem konsolidace je očistit údaje o interní přesuny peněžních postředků uvnitř jednotky nebo  mezi jednotkami na úrovni sumářů, za které se operace sledují. </t>
  </si>
  <si>
    <t>2) Jedná se o propočet vycházející z predikce celostátního inkasa, vliv zpoždění při převodech daňových příjmů v závěru roku není zohledněn.</t>
  </si>
  <si>
    <t xml:space="preserve">Přijaté transfery celkem </t>
  </si>
  <si>
    <t xml:space="preserve">Obce </t>
  </si>
  <si>
    <t>Výdaje stanovené zvláštními zákony nebo dalšími právními předpisy**)</t>
  </si>
  <si>
    <t>Městská část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</si>
  <si>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</si>
  <si>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</si>
  <si>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</si>
  <si>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</si>
  <si>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</si>
  <si>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</si>
  <si>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</si>
  <si>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</si>
  <si>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</si>
  <si>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</si>
  <si>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</si>
  <si>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</si>
  <si>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</si>
  <si>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</si>
  <si>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</si>
  <si>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</si>
  <si>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</si>
  <si>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</si>
  <si>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</si>
  <si>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</si>
  <si>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</si>
  <si>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</si>
  <si>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 xml:space="preserve"> Daň z hazardních her</t>
  </si>
  <si>
    <t xml:space="preserve"> Poplatky za znečišťování životního prostředí</t>
  </si>
  <si>
    <t xml:space="preserve">1) Podíl obcí na daňových příjmech podle § 4 odst.1 zákona č. 243/2000 Sb., o rozpočtovém určení daní (stav od 1 .1. 2018, tj. ve znění zákona č. 260/2017 Sb.).  To znamená, že v případě hl. m. Prahy sloupec </t>
  </si>
  <si>
    <t xml:space="preserve">    Daň z příjmů fyzických osob - placená poplatníky celkem </t>
  </si>
  <si>
    <t xml:space="preserve">        daň z přiznání - sdílená část výnosu</t>
  </si>
  <si>
    <t xml:space="preserve">    Daň z příjmů fyzických osob - placená plátci celkem</t>
  </si>
  <si>
    <t xml:space="preserve">        daň ze závislé činnosti - sdílená část výnosu</t>
  </si>
  <si>
    <t xml:space="preserve"> Místní , správní a ostatní poplatky </t>
  </si>
  <si>
    <t>Příspěvek na výkon státní správy</t>
  </si>
  <si>
    <r>
      <t>Daňové příjmy</t>
    </r>
    <r>
      <rPr>
        <vertAlign val="superscript"/>
        <sz val="8"/>
        <rFont val="Calibri"/>
        <family val="2"/>
        <charset val="238"/>
      </rPr>
      <t>*)</t>
    </r>
  </si>
  <si>
    <r>
      <t>CELKEM                                                          (po konsolidaci)</t>
    </r>
    <r>
      <rPr>
        <b/>
        <vertAlign val="superscript"/>
        <sz val="8"/>
        <rFont val="Calibri"/>
        <family val="2"/>
        <charset val="238"/>
      </rPr>
      <t>**)</t>
    </r>
  </si>
  <si>
    <r>
      <t>CELKEM                                                    (po konsolidaci)</t>
    </r>
    <r>
      <rPr>
        <b/>
        <vertAlign val="superscript"/>
        <sz val="8"/>
        <rFont val="Calibri"/>
        <family val="2"/>
        <charset val="238"/>
      </rPr>
      <t>**)</t>
    </r>
  </si>
  <si>
    <r>
      <t>obce</t>
    </r>
    <r>
      <rPr>
        <b/>
        <vertAlign val="superscript"/>
        <sz val="8"/>
        <rFont val="Calibri"/>
        <family val="2"/>
        <charset val="238"/>
      </rPr>
      <t>1)</t>
    </r>
  </si>
  <si>
    <r>
      <t xml:space="preserve"> DAŇOVÉ PŘÍJMY CELKEM </t>
    </r>
    <r>
      <rPr>
        <b/>
        <vertAlign val="superscript"/>
        <sz val="8"/>
        <rFont val="Calibri"/>
        <family val="2"/>
        <charset val="238"/>
      </rPr>
      <t>2)</t>
    </r>
  </si>
  <si>
    <t>(v Kč)</t>
  </si>
  <si>
    <t>Výše příspěvku</t>
  </si>
  <si>
    <t>Počet obyvatel</t>
  </si>
  <si>
    <t>Magistrát HMP</t>
  </si>
  <si>
    <t xml:space="preserve">Výše příspěvku </t>
  </si>
  <si>
    <t>Aktuální počet úvazků</t>
  </si>
  <si>
    <t>Počet úvazků při odhadu funkce s koeficienty A, B, C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</si>
  <si>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</si>
  <si>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</si>
  <si>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</si>
  <si>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</si>
  <si>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</si>
  <si>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</si>
  <si>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</si>
  <si>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</si>
  <si>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</si>
  <si>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</si>
  <si>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</si>
  <si>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</si>
  <si>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</si>
  <si>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Celkem/průměr</t>
  </si>
  <si>
    <t>sl.1</t>
  </si>
  <si>
    <t>sl. 3</t>
  </si>
  <si>
    <t>sl. 2</t>
  </si>
  <si>
    <t>sl. 4</t>
  </si>
  <si>
    <t>sl. 5</t>
  </si>
  <si>
    <t>sl. 6</t>
  </si>
  <si>
    <t>sl. 7</t>
  </si>
  <si>
    <t>*) Hl. m. Praha může získat stejně jako další oprávnění příjemci po splnění stanovených podmínek dotaci i z jiných položek ukazatele "Další prostředky pro územní samosprávné celky"                                 a z ukazatele "Výdaje vedené v  informačním systému programového financování EDS/SMVS celkem", pokud splní podmínky vyhlášených dotačních výzev k příslušným programům kapitoly Všeobecná pokladní správa. Výše těchto prostředků pro hl. m. Prahu není v tabulce uvedena, protože v době sestavování rozpočtu ji nelze odhadnout.</t>
  </si>
  <si>
    <t>29823-</t>
  </si>
  <si>
    <t>obsahuje pouze daňové příjmy, které hl. m. Praha získává jako obec (na rozdíl od Přílohy č. 1).</t>
  </si>
  <si>
    <t>Podpora rozvoje a obnovy obecní infrastruktury a občanské vybavenosti</t>
  </si>
  <si>
    <t xml:space="preserve">PROCENTNÍ  PODÍL OBCÍ* </t>
  </si>
  <si>
    <t>2001-2007</t>
  </si>
  <si>
    <t>2008-2011</t>
  </si>
  <si>
    <t>2013-2015</t>
  </si>
  <si>
    <t xml:space="preserve">2018-2019 </t>
  </si>
  <si>
    <t xml:space="preserve">PROCENTNÍ  PODÍL KRAJŮ* </t>
  </si>
  <si>
    <t>2002-2004</t>
  </si>
  <si>
    <t>2005-2011</t>
  </si>
  <si>
    <t>2018-2019</t>
  </si>
  <si>
    <t>Vývoj podílu obcí a krajů na stanovené části výnosu daní dle zákona č. 243/2000 Sb., o rozpočtovém určení daní, ve znění pozdějších předpisů</t>
  </si>
  <si>
    <t xml:space="preserve">Podpora rozvoje a obnovy materiálně technické základny regionálního školství </t>
  </si>
  <si>
    <t>Daň z přidané hodnoty</t>
  </si>
  <si>
    <t>Daň z příjmů právnických osob</t>
  </si>
  <si>
    <r>
      <t>Daň z příjmů fyzických osob - zvlášní sazba</t>
    </r>
    <r>
      <rPr>
        <i/>
        <sz val="9"/>
        <color rgb="FF000000"/>
        <rFont val="Calibri"/>
        <family val="2"/>
        <charset val="238"/>
        <scheme val="minor"/>
      </rPr>
      <t xml:space="preserve"> (= vybíraná srážkou)</t>
    </r>
  </si>
  <si>
    <r>
      <t xml:space="preserve">Daň z příjmů fyzických osob - placená poplatníky </t>
    </r>
    <r>
      <rPr>
        <i/>
        <sz val="9"/>
        <color rgb="FF000000"/>
        <rFont val="Calibri"/>
        <family val="2"/>
        <charset val="238"/>
        <scheme val="minor"/>
      </rPr>
      <t>(= daň z přiznání)</t>
    </r>
  </si>
  <si>
    <r>
      <t xml:space="preserve">Daň z nemovitých věcí dle </t>
    </r>
    <r>
      <rPr>
        <b/>
        <i/>
        <sz val="9"/>
        <color rgb="FF000000"/>
        <rFont val="Calibri"/>
        <family val="2"/>
        <charset val="238"/>
        <scheme val="minor"/>
      </rPr>
      <t>umístění nemovité věci</t>
    </r>
  </si>
  <si>
    <r>
      <t>Daň z příjmů fyzických osob placená plátci</t>
    </r>
    <r>
      <rPr>
        <b/>
        <i/>
        <sz val="9"/>
        <color rgb="FF000000"/>
        <rFont val="Calibri"/>
        <family val="2"/>
        <charset val="238"/>
        <scheme val="minor"/>
      </rPr>
      <t xml:space="preserve">  </t>
    </r>
    <r>
      <rPr>
        <i/>
        <sz val="9"/>
        <color rgb="FF000000"/>
        <rFont val="Calibri"/>
        <family val="2"/>
        <charset val="238"/>
        <scheme val="minor"/>
      </rPr>
      <t>(= ze závislé činnosti</t>
    </r>
    <r>
      <rPr>
        <b/>
        <sz val="9"/>
        <color rgb="FF000000"/>
        <rFont val="Calibri"/>
        <family val="2"/>
        <charset val="238"/>
        <scheme val="minor"/>
      </rPr>
      <t xml:space="preserve">) podle </t>
    </r>
    <r>
      <rPr>
        <b/>
        <i/>
        <sz val="9"/>
        <color rgb="FF000000"/>
        <rFont val="Calibri"/>
        <family val="2"/>
        <charset val="238"/>
        <scheme val="minor"/>
      </rPr>
      <t>počtu zaměstnanců</t>
    </r>
    <r>
      <rPr>
        <b/>
        <sz val="9"/>
        <color rgb="FF000000"/>
        <rFont val="Calibri"/>
        <family val="2"/>
        <charset val="238"/>
        <scheme val="minor"/>
      </rPr>
      <t xml:space="preserve"> s výkonem práce v obci 
</t>
    </r>
    <r>
      <rPr>
        <i/>
        <sz val="9"/>
        <color rgb="FF000000"/>
        <rFont val="Calibri"/>
        <family val="2"/>
        <charset val="238"/>
        <scheme val="minor"/>
      </rPr>
      <t>(v zákoně od r. 2002)</t>
    </r>
  </si>
  <si>
    <r>
      <t>Daň z příjmů fyzických osob - placená poplatníky (</t>
    </r>
    <r>
      <rPr>
        <i/>
        <sz val="9"/>
        <color rgb="FF000000"/>
        <rFont val="Calibri"/>
        <family val="2"/>
        <charset val="238"/>
        <scheme val="minor"/>
      </rPr>
      <t>= daň z přiznání</t>
    </r>
    <r>
      <rPr>
        <b/>
        <sz val="9"/>
        <color rgb="FF000000"/>
        <rFont val="Calibri"/>
        <family val="2"/>
        <charset val="238"/>
        <scheme val="minor"/>
      </rPr>
      <t xml:space="preserve">) </t>
    </r>
    <r>
      <rPr>
        <b/>
        <i/>
        <sz val="9"/>
        <color rgb="FF000000"/>
        <rFont val="Calibri"/>
        <family val="2"/>
        <charset val="238"/>
        <scheme val="minor"/>
      </rPr>
      <t>dle bydliště</t>
    </r>
    <r>
      <rPr>
        <b/>
        <sz val="9"/>
        <color rgb="FF000000"/>
        <rFont val="Calibri"/>
        <family val="2"/>
        <charset val="238"/>
        <scheme val="minor"/>
      </rPr>
      <t xml:space="preserve"> FO podávající přiznání</t>
    </r>
  </si>
  <si>
    <r>
      <t xml:space="preserve">Daň z příjmů fyzických osob - placená plátci </t>
    </r>
    <r>
      <rPr>
        <i/>
        <sz val="9"/>
        <color rgb="FF000000"/>
        <rFont val="Calibri"/>
        <family val="2"/>
        <charset val="238"/>
        <scheme val="minor"/>
      </rPr>
      <t xml:space="preserve">(= ze závislé činnosti)  </t>
    </r>
  </si>
  <si>
    <r>
      <t xml:space="preserve">*) Obec (kraj) je příjemcem 100% DPPO v případě, kdy je jejím </t>
    </r>
    <r>
      <rPr>
        <i/>
        <sz val="9"/>
        <color theme="1"/>
        <rFont val="Calibri"/>
        <family val="2"/>
        <charset val="238"/>
        <scheme val="minor"/>
      </rPr>
      <t>poplatníkem</t>
    </r>
    <r>
      <rPr>
        <sz val="9"/>
        <color theme="1"/>
        <rFont val="Calibri"/>
        <family val="2"/>
        <charset val="238"/>
        <scheme val="minor"/>
      </rPr>
      <t xml:space="preserve"> (s výjimkou daně placené srážkou).</t>
    </r>
  </si>
  <si>
    <t xml:space="preserve">Příspěvek na výkon státní správy pro hl. m. Prahu v roce 2021  - vydávání občanských průkazů </t>
  </si>
  <si>
    <t>Počet podaných žádostí o vydání občanských průkazů v období od 1. 1. do 31. 12. 2019</t>
  </si>
  <si>
    <t>Počet aktivací při vydání občanských průkazů v období od 1. 1. do 31. 12. 2019</t>
  </si>
  <si>
    <t xml:space="preserve">Příspěvek na výkon státní správy pro hl. m. Prahu v roce 2021  - financování matričních úřadů </t>
  </si>
  <si>
    <t>Počet provedených zápisů v knize narození od 1. 1. do 31. 12. 2019</t>
  </si>
  <si>
    <t>Počet provedených zápisů v knize manželství a partnerství od 1. 1. - 31. 12. 2019</t>
  </si>
  <si>
    <t>Počet provedených zápisů v knize úmrtí od 1. 1. - 31. 12. 2019</t>
  </si>
  <si>
    <t>Počet úkonů určení otcovství souhlasným prohlášením rodičů od 1. 1. - 31. 12. 2019</t>
  </si>
  <si>
    <t>Počet zpracovaných živnostenských avíz v období od 1. 1. do 31. 12. 2019</t>
  </si>
  <si>
    <t>Konstrukce příspěvku na výkon státní správy pro kraje v roce 2021</t>
  </si>
  <si>
    <t>Příspěvek krajům dle přílohy č. 5 zákona č. 355/2019 Sb. v roce 2020 (v Kč)</t>
  </si>
  <si>
    <t>Navrhovaný příspěvek na rok 2021 dle adekvátního počtu úvazků (sl. 4), při valorizaci 5 % a navýšení o 98 021 925 Kč, zaokrouhlený na stokoruny (v Kč)</t>
  </si>
  <si>
    <t>Míra krytí dle navrhovaného příspěvku pro rok 2021 dle uvažování adekvátního počtu úvazků a nákladů ve výši 800 868 Kč na jeden úvazek.</t>
  </si>
  <si>
    <t xml:space="preserve">Predikce hospodaření územních samosprávných celků, dobrovolných svazků obcí a regionálních rad regionů soudržnosti v letech 2020 a 2021                                                                                                                        </t>
  </si>
  <si>
    <t>Rok 2020 (očekávaná skutečnost)</t>
  </si>
  <si>
    <t>Rok 2021 (predikce)</t>
  </si>
  <si>
    <t xml:space="preserve">Vývoj daňových příjmů obcí a krajů v letech 2020 a 2021
</t>
  </si>
  <si>
    <t>Rozdíl 2021/2020</t>
  </si>
  <si>
    <t>Index 2021/2020 (v %)</t>
  </si>
  <si>
    <t>Vybrané dotace územním samosprávným celkům z kapitoly Všeobecná pokladní správa v roce 2021</t>
  </si>
  <si>
    <t>Výdaje vedené v informačním systému programového financování EDS/SMVS celkem v roce 2021</t>
  </si>
  <si>
    <t>29824-</t>
  </si>
  <si>
    <t>Podpora a rozvoj oblastí života obcí a krajů, kterým stanovila prioritu vláda ČR</t>
  </si>
  <si>
    <t>Příspěvek na výkon státní správy pro hl. m. Prahu v roce 2021 - výkon veřejného opatrovnictví</t>
  </si>
  <si>
    <t xml:space="preserve">Počet opatrovanců </t>
  </si>
  <si>
    <t xml:space="preserve">Příspěvek </t>
  </si>
  <si>
    <t>Praha  1</t>
  </si>
  <si>
    <t>Praha  2</t>
  </si>
  <si>
    <t>Praha  3</t>
  </si>
  <si>
    <t>Praha  4</t>
  </si>
  <si>
    <t>Praha  5</t>
  </si>
  <si>
    <t>Praha  6</t>
  </si>
  <si>
    <t>Praha  7</t>
  </si>
  <si>
    <t>Praha  8</t>
  </si>
  <si>
    <t>Praha  9</t>
  </si>
  <si>
    <t>Praha  10</t>
  </si>
  <si>
    <t>Praha  11</t>
  </si>
  <si>
    <t>Praha  12</t>
  </si>
  <si>
    <t>Praha  13</t>
  </si>
  <si>
    <t>Praha  14</t>
  </si>
  <si>
    <t>Praha  15</t>
  </si>
  <si>
    <t>Praha  16</t>
  </si>
  <si>
    <t>Praha  17</t>
  </si>
  <si>
    <t>Praha  18</t>
  </si>
  <si>
    <t>Praha  19</t>
  </si>
  <si>
    <t>Praha  20</t>
  </si>
  <si>
    <t>Praha  21</t>
  </si>
  <si>
    <t>Praha  22</t>
  </si>
  <si>
    <t>Praha - Petrovice</t>
  </si>
  <si>
    <t>Praha - Lipence</t>
  </si>
  <si>
    <t>Praha - Lysolaje</t>
  </si>
  <si>
    <t>Praha - Zbraslav</t>
  </si>
  <si>
    <t>**) Od 1. 1. 2018 jsou prostředky na úhradu nákladů vzniklých lékárnám v souvislosti s odevzdáním nepoužitelných léčiv a prostředky na úhradu výdajů na činnost v oblasti zabránění vzniku, rozvoje a šíření onemocnění TBC  rozpočtovány na položce kapitoly VPS (náhrady vyplácené prostřednictvím krajských úřadů podle zvláštních právních předpisů) a jsou uvolňovány formou náhrady a nikoliv dotace. Pro rok 2021 se pro tento účel rozpočtuje částka 67 mil. Kč.</t>
  </si>
  <si>
    <t>pro obce a kraje v kapitole Všeobecná pokladní správa</t>
  </si>
  <si>
    <t>Výdaje vedené v informačním systému programového financování EDS/SMVS celkem v roce 2021 v kapitole Všeobecná pokladní správa pro obce a kraje</t>
  </si>
  <si>
    <t>*) Daňové příjmy hlavního města Prahy podle § 3 odst. 2 zákona č. 243/2000 Sb., kterým jsou definovány daňové příjmy krajů, jsou z důvodu zajištění  srovnatelnosti obsaženy ve sloupci "Obce a hl. m. Praha", nikoliv ve sloupci "Kraje", jak je tomu u daňové predikce v Příloze č. 4.</t>
  </si>
  <si>
    <t>(v  tis. Kč)</t>
  </si>
  <si>
    <t>Příspěvek na výkon státní správy pro hl. m. Prahu v roce 2021  -  zpracování živnostenského avíza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</si>
</sst>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\ _K_č_i_-;\-* #,##0\ _K_č_i_-;_-* &quot;-&quot;\ _K_č_-;_-@_-"/>
    <numFmt numFmtId="166" formatCode="0.0%"/>
    <numFmt numFmtId="167" formatCode="#,##0.00000"/>
  </numFmts>
  <fonts count="5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14"/>
      <name val="Times New Roman CE"/>
      <family val="1"/>
      <charset val="238"/>
    </font>
    <font>
      <sz val="12"/>
      <name val="Arial CE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charset val="238"/>
    </font>
    <font>
      <b/>
      <sz val="10"/>
      <name val="Arial CE"/>
      <charset val="238"/>
    </font>
    <font>
      <i/>
      <sz val="10"/>
      <color indexed="10"/>
      <name val="Times New Roman CE"/>
      <family val="1"/>
      <charset val="238"/>
    </font>
    <font>
      <b/>
      <sz val="12"/>
      <name val="Arial CE"/>
      <charset val="238"/>
    </font>
    <font>
      <b/>
      <sz val="11"/>
      <color indexed="10"/>
      <name val="Times New Roman CE"/>
      <charset val="238"/>
    </font>
    <font>
      <sz val="8"/>
      <name val="Arial"/>
      <family val="2"/>
    </font>
    <font>
      <i/>
      <sz val="10"/>
      <name val="Times New Roman CE"/>
      <charset val="238"/>
    </font>
    <font>
      <b/>
      <sz val="16"/>
      <color rgb="FFFF0000"/>
      <name val="Times New Roman CE"/>
      <family val="1"/>
      <charset val="238"/>
    </font>
    <font>
      <b/>
      <sz val="14"/>
      <color rgb="FFFF0000"/>
      <name val="Times New Roman CE"/>
      <family val="1"/>
      <charset val="238"/>
    </font>
    <font>
      <sz val="10"/>
      <color rgb="FFFF0000"/>
      <name val="Arial CE"/>
      <charset val="238"/>
    </font>
    <font>
      <b/>
      <sz val="8"/>
      <name val="Calibri"/>
      <family val="2"/>
      <charset val="238"/>
    </font>
    <font>
      <b/>
      <vertAlign val="superscript"/>
      <sz val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8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8"/>
      <name val="Calibri"/>
      <family val="2"/>
      <charset val="238"/>
    </font>
    <font>
      <i/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</font>
    <font>
      <i/>
      <sz val="9"/>
      <name val="Calibri"/>
      <family val="2"/>
      <charset val="238"/>
    </font>
    <font>
      <sz val="1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hair">
        <color rgb="FF000000"/>
      </bottom>
      <diagonal/>
    </border>
    <border>
      <left style="thin">
        <color rgb="FF60497A"/>
      </left>
      <right style="thin">
        <color rgb="FF60497A"/>
      </right>
      <top/>
      <bottom/>
      <diagonal/>
    </border>
    <border>
      <left style="thin">
        <color rgb="FF60497A"/>
      </left>
      <right style="thin">
        <color rgb="FF60497A"/>
      </right>
      <top style="hair">
        <color rgb="FF60497A"/>
      </top>
      <bottom style="thin">
        <color rgb="FF60497A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indexed="64"/>
      </bottom>
      <diagonal/>
    </border>
    <border>
      <left/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rgb="FF000000"/>
      </right>
      <top/>
      <bottom/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thin">
        <color rgb="FF60497A"/>
      </bottom>
      <diagonal/>
    </border>
    <border>
      <left style="thin">
        <color rgb="FF60497A"/>
      </left>
      <right style="thin">
        <color rgb="FF60497A"/>
      </right>
      <top/>
      <bottom style="thin">
        <color rgb="FF60497A"/>
      </bottom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hair">
        <color rgb="FF60497A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4" fontId="21" fillId="2" borderId="1" applyNumberFormat="0" applyProtection="0">
      <alignment horizontal="left" vertical="center" indent="1"/>
    </xf>
    <xf numFmtId="0" fontId="2" fillId="0" borderId="0"/>
    <xf numFmtId="0" fontId="1" fillId="0" borderId="0"/>
  </cellStyleXfs>
  <cellXfs count="239">
    <xf numFmtId="0" fontId="0" fillId="0" borderId="0" xfId="0"/>
    <xf numFmtId="0" fontId="5" fillId="0" borderId="0" xfId="0" applyFont="1"/>
    <xf numFmtId="0" fontId="10" fillId="0" borderId="0" xfId="0" applyFont="1" applyAlignment="1">
      <alignment horizontal="center" vertical="center" wrapText="1"/>
    </xf>
    <xf numFmtId="0" fontId="4" fillId="0" borderId="0" xfId="0" applyFont="1"/>
    <xf numFmtId="0" fontId="11" fillId="0" borderId="0" xfId="0" applyFont="1"/>
    <xf numFmtId="0" fontId="12" fillId="0" borderId="0" xfId="0" applyFont="1"/>
    <xf numFmtId="0" fontId="6" fillId="0" borderId="0" xfId="0" applyFont="1"/>
    <xf numFmtId="0" fontId="0" fillId="0" borderId="0" xfId="0" applyAlignment="1">
      <alignment horizontal="center" vertical="center"/>
    </xf>
    <xf numFmtId="0" fontId="15" fillId="0" borderId="0" xfId="0" applyFont="1" applyFill="1" applyBorder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165" fontId="5" fillId="0" borderId="0" xfId="0" applyNumberFormat="1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3" fillId="0" borderId="0" xfId="0" applyFont="1" applyFill="1"/>
    <xf numFmtId="0" fontId="11" fillId="0" borderId="0" xfId="0" applyFont="1" applyFill="1"/>
    <xf numFmtId="0" fontId="19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" fontId="13" fillId="0" borderId="0" xfId="0" applyNumberFormat="1" applyFont="1" applyFill="1"/>
    <xf numFmtId="0" fontId="5" fillId="3" borderId="0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20" fillId="3" borderId="0" xfId="0" applyFont="1" applyFill="1"/>
    <xf numFmtId="3" fontId="11" fillId="0" borderId="0" xfId="0" applyNumberFormat="1" applyFont="1" applyFill="1"/>
    <xf numFmtId="164" fontId="5" fillId="0" borderId="0" xfId="0" applyNumberFormat="1" applyFont="1"/>
    <xf numFmtId="0" fontId="5" fillId="3" borderId="0" xfId="0" applyFont="1" applyFill="1" applyAlignment="1">
      <alignment horizontal="right"/>
    </xf>
    <xf numFmtId="164" fontId="0" fillId="0" borderId="0" xfId="0" applyNumberFormat="1"/>
    <xf numFmtId="0" fontId="22" fillId="3" borderId="0" xfId="0" applyFont="1" applyFill="1" applyAlignment="1">
      <alignment horizontal="right"/>
    </xf>
    <xf numFmtId="164" fontId="16" fillId="0" borderId="0" xfId="0" applyNumberFormat="1" applyFont="1" applyAlignment="1">
      <alignment vertical="center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25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30" fillId="4" borderId="0" xfId="0" applyFont="1" applyFill="1" applyBorder="1" applyAlignment="1">
      <alignment vertical="center"/>
    </xf>
    <xf numFmtId="164" fontId="30" fillId="4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0" xfId="0" applyFont="1" applyFill="1" applyBorder="1" applyAlignment="1">
      <alignment horizontal="right"/>
    </xf>
    <xf numFmtId="164" fontId="17" fillId="0" borderId="0" xfId="0" applyNumberFormat="1" applyFont="1" applyAlignment="1">
      <alignment vertical="center"/>
    </xf>
    <xf numFmtId="0" fontId="28" fillId="4" borderId="3" xfId="0" applyFont="1" applyFill="1" applyBorder="1" applyAlignment="1">
      <alignment vertical="center"/>
    </xf>
    <xf numFmtId="0" fontId="28" fillId="4" borderId="4" xfId="0" applyFont="1" applyFill="1" applyBorder="1" applyAlignment="1">
      <alignment vertical="center"/>
    </xf>
    <xf numFmtId="0" fontId="26" fillId="4" borderId="4" xfId="0" applyFont="1" applyFill="1" applyBorder="1" applyAlignment="1">
      <alignment vertical="center"/>
    </xf>
    <xf numFmtId="164" fontId="28" fillId="4" borderId="3" xfId="0" applyNumberFormat="1" applyFont="1" applyFill="1" applyBorder="1" applyAlignment="1">
      <alignment horizontal="center" vertical="center"/>
    </xf>
    <xf numFmtId="164" fontId="26" fillId="4" borderId="3" xfId="0" applyNumberFormat="1" applyFont="1" applyFill="1" applyBorder="1" applyAlignment="1">
      <alignment horizontal="center" vertical="center"/>
    </xf>
    <xf numFmtId="164" fontId="28" fillId="4" borderId="4" xfId="0" applyNumberFormat="1" applyFont="1" applyFill="1" applyBorder="1" applyAlignment="1">
      <alignment horizontal="center" vertical="center"/>
    </xf>
    <xf numFmtId="164" fontId="26" fillId="4" borderId="4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right"/>
    </xf>
    <xf numFmtId="0" fontId="26" fillId="4" borderId="5" xfId="0" applyFont="1" applyFill="1" applyBorder="1" applyAlignment="1">
      <alignment vertical="center"/>
    </xf>
    <xf numFmtId="164" fontId="26" fillId="4" borderId="5" xfId="0" applyNumberFormat="1" applyFont="1" applyFill="1" applyBorder="1" applyAlignment="1">
      <alignment horizontal="center" vertical="center"/>
    </xf>
    <xf numFmtId="0" fontId="28" fillId="4" borderId="6" xfId="0" applyFont="1" applyFill="1" applyBorder="1" applyAlignment="1">
      <alignment vertical="center"/>
    </xf>
    <xf numFmtId="164" fontId="28" fillId="4" borderId="6" xfId="0" applyNumberFormat="1" applyFont="1" applyFill="1" applyBorder="1" applyAlignment="1">
      <alignment horizontal="center" vertical="center"/>
    </xf>
    <xf numFmtId="164" fontId="26" fillId="4" borderId="6" xfId="0" applyNumberFormat="1" applyFont="1" applyFill="1" applyBorder="1" applyAlignment="1">
      <alignment horizontal="center" vertical="center"/>
    </xf>
    <xf numFmtId="164" fontId="26" fillId="5" borderId="4" xfId="0" applyNumberFormat="1" applyFont="1" applyFill="1" applyBorder="1" applyAlignment="1">
      <alignment horizontal="left" vertical="center" wrapText="1"/>
    </xf>
    <xf numFmtId="164" fontId="26" fillId="5" borderId="4" xfId="0" applyNumberFormat="1" applyFont="1" applyFill="1" applyBorder="1" applyAlignment="1">
      <alignment horizontal="center" vertical="center" wrapText="1"/>
    </xf>
    <xf numFmtId="0" fontId="28" fillId="4" borderId="5" xfId="0" applyFont="1" applyFill="1" applyBorder="1" applyAlignment="1">
      <alignment vertical="center"/>
    </xf>
    <xf numFmtId="164" fontId="28" fillId="4" borderId="5" xfId="0" applyNumberFormat="1" applyFont="1" applyFill="1" applyBorder="1" applyAlignment="1">
      <alignment horizontal="center" vertical="center"/>
    </xf>
    <xf numFmtId="164" fontId="26" fillId="5" borderId="2" xfId="0" applyNumberFormat="1" applyFont="1" applyFill="1" applyBorder="1" applyAlignment="1">
      <alignment horizontal="left" vertical="center" wrapText="1"/>
    </xf>
    <xf numFmtId="164" fontId="26" fillId="5" borderId="2" xfId="0" applyNumberFormat="1" applyFont="1" applyFill="1" applyBorder="1" applyAlignment="1">
      <alignment horizontal="center" vertical="center" wrapText="1"/>
    </xf>
    <xf numFmtId="0" fontId="28" fillId="4" borderId="0" xfId="0" applyFont="1" applyFill="1" applyAlignment="1">
      <alignment vertical="center"/>
    </xf>
    <xf numFmtId="164" fontId="28" fillId="4" borderId="0" xfId="0" applyNumberFormat="1" applyFont="1" applyFill="1" applyAlignment="1">
      <alignment vertical="center"/>
    </xf>
    <xf numFmtId="0" fontId="10" fillId="0" borderId="0" xfId="0" applyFont="1" applyAlignment="1">
      <alignment horizontal="right" vertical="center" wrapText="1"/>
    </xf>
    <xf numFmtId="164" fontId="5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164" fontId="5" fillId="3" borderId="0" xfId="0" applyNumberFormat="1" applyFont="1" applyFill="1"/>
    <xf numFmtId="164" fontId="6" fillId="0" borderId="0" xfId="0" applyNumberFormat="1" applyFont="1"/>
    <xf numFmtId="0" fontId="32" fillId="3" borderId="0" xfId="0" applyFont="1" applyFill="1"/>
    <xf numFmtId="0" fontId="37" fillId="0" borderId="0" xfId="0" applyFont="1"/>
    <xf numFmtId="0" fontId="32" fillId="0" borderId="0" xfId="0" applyFont="1"/>
    <xf numFmtId="0" fontId="32" fillId="3" borderId="0" xfId="0" applyFont="1" applyFill="1" applyBorder="1" applyAlignment="1">
      <alignment horizontal="left" vertical="top"/>
    </xf>
    <xf numFmtId="164" fontId="32" fillId="0" borderId="0" xfId="0" applyNumberFormat="1" applyFont="1"/>
    <xf numFmtId="164" fontId="32" fillId="3" borderId="0" xfId="0" applyNumberFormat="1" applyFont="1" applyFill="1"/>
    <xf numFmtId="0" fontId="33" fillId="0" borderId="0" xfId="0" applyFont="1"/>
    <xf numFmtId="0" fontId="7" fillId="3" borderId="0" xfId="0" applyFont="1" applyFill="1" applyBorder="1" applyAlignment="1">
      <alignment horizontal="right"/>
    </xf>
    <xf numFmtId="164" fontId="26" fillId="5" borderId="7" xfId="0" applyNumberFormat="1" applyFont="1" applyFill="1" applyBorder="1" applyAlignment="1">
      <alignment horizontal="center" vertical="center" wrapText="1"/>
    </xf>
    <xf numFmtId="0" fontId="28" fillId="4" borderId="11" xfId="0" applyFont="1" applyFill="1" applyBorder="1" applyAlignment="1">
      <alignment vertical="center"/>
    </xf>
    <xf numFmtId="0" fontId="36" fillId="4" borderId="11" xfId="0" applyFont="1" applyFill="1" applyBorder="1" applyAlignment="1">
      <alignment vertical="center"/>
    </xf>
    <xf numFmtId="164" fontId="26" fillId="5" borderId="12" xfId="0" applyNumberFormat="1" applyFont="1" applyFill="1" applyBorder="1" applyAlignment="1">
      <alignment horizontal="left" vertical="center" wrapText="1"/>
    </xf>
    <xf numFmtId="164" fontId="26" fillId="5" borderId="16" xfId="0" applyNumberFormat="1" applyFont="1" applyFill="1" applyBorder="1" applyAlignment="1">
      <alignment horizontal="right" vertical="center" wrapText="1"/>
    </xf>
    <xf numFmtId="164" fontId="26" fillId="5" borderId="18" xfId="0" applyNumberFormat="1" applyFont="1" applyFill="1" applyBorder="1" applyAlignment="1">
      <alignment horizontal="center" vertical="center" wrapText="1"/>
    </xf>
    <xf numFmtId="164" fontId="26" fillId="5" borderId="18" xfId="0" quotePrefix="1" applyNumberFormat="1" applyFont="1" applyFill="1" applyBorder="1" applyAlignment="1">
      <alignment horizontal="center" vertical="center" wrapText="1"/>
    </xf>
    <xf numFmtId="164" fontId="26" fillId="5" borderId="17" xfId="0" applyNumberFormat="1" applyFont="1" applyFill="1" applyBorder="1" applyAlignment="1">
      <alignment horizontal="center" vertical="center" wrapText="1"/>
    </xf>
    <xf numFmtId="0" fontId="26" fillId="4" borderId="20" xfId="0" applyFont="1" applyFill="1" applyBorder="1" applyAlignment="1">
      <alignment vertical="center"/>
    </xf>
    <xf numFmtId="0" fontId="26" fillId="4" borderId="16" xfId="0" applyFont="1" applyFill="1" applyBorder="1" applyAlignment="1">
      <alignment vertical="center"/>
    </xf>
    <xf numFmtId="0" fontId="28" fillId="4" borderId="21" xfId="0" applyFont="1" applyFill="1" applyBorder="1" applyAlignment="1">
      <alignment vertical="center"/>
    </xf>
    <xf numFmtId="0" fontId="26" fillId="4" borderId="2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wrapText="1"/>
    </xf>
    <xf numFmtId="165" fontId="32" fillId="0" borderId="0" xfId="0" applyNumberFormat="1" applyFont="1" applyFill="1" applyBorder="1"/>
    <xf numFmtId="0" fontId="32" fillId="0" borderId="0" xfId="0" applyFont="1" applyFill="1" applyBorder="1"/>
    <xf numFmtId="0" fontId="39" fillId="0" borderId="0" xfId="0" applyFont="1" applyFill="1" applyBorder="1" applyAlignment="1">
      <alignment horizontal="center"/>
    </xf>
    <xf numFmtId="0" fontId="38" fillId="5" borderId="23" xfId="0" applyFont="1" applyFill="1" applyBorder="1" applyAlignment="1">
      <alignment horizontal="center" vertical="center" wrapText="1"/>
    </xf>
    <xf numFmtId="0" fontId="40" fillId="4" borderId="24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/>
    </xf>
    <xf numFmtId="165" fontId="38" fillId="5" borderId="23" xfId="0" applyNumberFormat="1" applyFont="1" applyFill="1" applyBorder="1" applyAlignment="1">
      <alignment horizontal="center" vertical="center"/>
    </xf>
    <xf numFmtId="0" fontId="38" fillId="5" borderId="17" xfId="0" applyFont="1" applyFill="1" applyBorder="1" applyAlignment="1">
      <alignment horizontal="left" vertical="center" wrapText="1"/>
    </xf>
    <xf numFmtId="0" fontId="38" fillId="5" borderId="4" xfId="0" applyFont="1" applyFill="1" applyBorder="1" applyAlignment="1">
      <alignment horizontal="left" vertical="center" wrapText="1"/>
    </xf>
    <xf numFmtId="0" fontId="38" fillId="5" borderId="2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right" vertical="center" wrapText="1"/>
    </xf>
    <xf numFmtId="164" fontId="19" fillId="0" borderId="0" xfId="0" applyNumberFormat="1" applyFont="1" applyFill="1" applyAlignment="1">
      <alignment horizontal="right" vertical="center" wrapText="1"/>
    </xf>
    <xf numFmtId="164" fontId="13" fillId="0" borderId="0" xfId="0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19" fillId="0" borderId="0" xfId="0" applyNumberFormat="1" applyFont="1" applyFill="1" applyAlignment="1">
      <alignment vertical="center"/>
    </xf>
    <xf numFmtId="0" fontId="38" fillId="5" borderId="25" xfId="0" applyFont="1" applyFill="1" applyBorder="1" applyAlignment="1">
      <alignment horizontal="center" vertical="center" wrapText="1"/>
    </xf>
    <xf numFmtId="3" fontId="40" fillId="4" borderId="26" xfId="0" applyNumberFormat="1" applyFont="1" applyFill="1" applyBorder="1" applyAlignment="1">
      <alignment horizontal="center" vertical="center"/>
    </xf>
    <xf numFmtId="164" fontId="40" fillId="4" borderId="26" xfId="0" applyNumberFormat="1" applyFont="1" applyFill="1" applyBorder="1" applyAlignment="1">
      <alignment horizontal="left" vertical="center"/>
    </xf>
    <xf numFmtId="3" fontId="41" fillId="4" borderId="26" xfId="0" applyNumberFormat="1" applyFont="1" applyFill="1" applyBorder="1" applyAlignment="1">
      <alignment horizontal="center" vertical="center"/>
    </xf>
    <xf numFmtId="164" fontId="41" fillId="4" borderId="26" xfId="0" applyNumberFormat="1" applyFont="1" applyFill="1" applyBorder="1" applyAlignment="1">
      <alignment horizontal="left" vertical="center"/>
    </xf>
    <xf numFmtId="0" fontId="38" fillId="5" borderId="27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31" fillId="5" borderId="17" xfId="0" applyFont="1" applyFill="1" applyBorder="1" applyAlignment="1">
      <alignment horizontal="center" vertical="center" wrapText="1"/>
    </xf>
    <xf numFmtId="0" fontId="42" fillId="4" borderId="4" xfId="0" applyFont="1" applyFill="1" applyBorder="1" applyAlignment="1">
      <alignment horizontal="center" vertical="center" wrapText="1"/>
    </xf>
    <xf numFmtId="0" fontId="42" fillId="4" borderId="28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/>
    </xf>
    <xf numFmtId="0" fontId="38" fillId="5" borderId="29" xfId="0" applyFont="1" applyFill="1" applyBorder="1" applyAlignment="1">
      <alignment horizontal="center" vertical="center" wrapText="1"/>
    </xf>
    <xf numFmtId="0" fontId="28" fillId="4" borderId="32" xfId="0" applyFont="1" applyFill="1" applyBorder="1" applyAlignment="1">
      <alignment horizontal="center" vertical="center" wrapText="1"/>
    </xf>
    <xf numFmtId="0" fontId="28" fillId="4" borderId="34" xfId="0" applyFont="1" applyFill="1" applyBorder="1" applyAlignment="1">
      <alignment horizontal="center" vertical="center" wrapText="1"/>
    </xf>
    <xf numFmtId="0" fontId="28" fillId="4" borderId="36" xfId="0" applyFont="1" applyFill="1" applyBorder="1" applyAlignment="1">
      <alignment horizontal="center" vertical="center" wrapText="1"/>
    </xf>
    <xf numFmtId="0" fontId="38" fillId="5" borderId="31" xfId="0" applyFont="1" applyFill="1" applyBorder="1" applyAlignment="1">
      <alignment horizontal="center" vertical="center" wrapText="1"/>
    </xf>
    <xf numFmtId="0" fontId="38" fillId="5" borderId="30" xfId="0" applyFont="1" applyFill="1" applyBorder="1" applyAlignment="1">
      <alignment horizontal="center" vertical="center" wrapText="1"/>
    </xf>
    <xf numFmtId="0" fontId="43" fillId="5" borderId="17" xfId="0" applyFont="1" applyFill="1" applyBorder="1" applyAlignment="1">
      <alignment horizontal="center" vertical="center" wrapText="1"/>
    </xf>
    <xf numFmtId="0" fontId="44" fillId="4" borderId="4" xfId="0" applyFont="1" applyFill="1" applyBorder="1" applyAlignment="1">
      <alignment horizontal="center" vertical="center" wrapText="1"/>
    </xf>
    <xf numFmtId="164" fontId="44" fillId="4" borderId="4" xfId="0" applyNumberFormat="1" applyFont="1" applyFill="1" applyBorder="1" applyAlignment="1">
      <alignment horizontal="center" vertical="center" wrapText="1"/>
    </xf>
    <xf numFmtId="3" fontId="44" fillId="4" borderId="4" xfId="0" applyNumberFormat="1" applyFont="1" applyFill="1" applyBorder="1" applyAlignment="1">
      <alignment horizontal="center" vertical="center" wrapText="1"/>
    </xf>
    <xf numFmtId="3" fontId="44" fillId="4" borderId="4" xfId="0" applyNumberFormat="1" applyFont="1" applyFill="1" applyBorder="1" applyAlignment="1">
      <alignment horizontal="center" vertical="center"/>
    </xf>
    <xf numFmtId="0" fontId="44" fillId="4" borderId="5" xfId="0" applyFont="1" applyFill="1" applyBorder="1" applyAlignment="1">
      <alignment horizontal="center" vertical="center" wrapText="1"/>
    </xf>
    <xf numFmtId="3" fontId="44" fillId="4" borderId="5" xfId="0" applyNumberFormat="1" applyFont="1" applyFill="1" applyBorder="1" applyAlignment="1">
      <alignment horizontal="center" vertical="center"/>
    </xf>
    <xf numFmtId="0" fontId="43" fillId="5" borderId="28" xfId="0" applyFont="1" applyFill="1" applyBorder="1" applyAlignment="1">
      <alignment horizontal="center" vertical="center" wrapText="1"/>
    </xf>
    <xf numFmtId="3" fontId="43" fillId="5" borderId="28" xfId="0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0" fontId="46" fillId="0" borderId="0" xfId="4" applyFont="1"/>
    <xf numFmtId="0" fontId="47" fillId="0" borderId="0" xfId="4" applyFont="1"/>
    <xf numFmtId="0" fontId="46" fillId="0" borderId="0" xfId="4" applyFont="1" applyAlignment="1">
      <alignment horizontal="right"/>
    </xf>
    <xf numFmtId="164" fontId="46" fillId="0" borderId="0" xfId="4" applyNumberFormat="1" applyFont="1" applyAlignment="1">
      <alignment horizontal="right"/>
    </xf>
    <xf numFmtId="164" fontId="47" fillId="0" borderId="0" xfId="4" applyNumberFormat="1" applyFont="1"/>
    <xf numFmtId="164" fontId="46" fillId="0" borderId="0" xfId="4" applyNumberFormat="1" applyFont="1"/>
    <xf numFmtId="0" fontId="49" fillId="4" borderId="38" xfId="4" applyFont="1" applyFill="1" applyBorder="1" applyAlignment="1">
      <alignment vertical="center"/>
    </xf>
    <xf numFmtId="164" fontId="32" fillId="4" borderId="0" xfId="4" applyNumberFormat="1" applyFont="1" applyFill="1" applyAlignment="1">
      <alignment horizontal="center" vertical="center"/>
    </xf>
    <xf numFmtId="0" fontId="48" fillId="4" borderId="38" xfId="4" applyFont="1" applyFill="1" applyBorder="1" applyAlignment="1">
      <alignment horizontal="justify" vertical="center" wrapText="1"/>
    </xf>
    <xf numFmtId="10" fontId="32" fillId="4" borderId="0" xfId="4" applyNumberFormat="1" applyFont="1" applyFill="1" applyBorder="1" applyAlignment="1">
      <alignment horizontal="center" vertical="center" wrapText="1"/>
    </xf>
    <xf numFmtId="166" fontId="44" fillId="4" borderId="4" xfId="0" applyNumberFormat="1" applyFont="1" applyFill="1" applyBorder="1" applyAlignment="1">
      <alignment horizontal="center" vertical="center"/>
    </xf>
    <xf numFmtId="166" fontId="44" fillId="4" borderId="5" xfId="0" applyNumberFormat="1" applyFont="1" applyFill="1" applyBorder="1" applyAlignment="1">
      <alignment horizontal="center" vertical="center"/>
    </xf>
    <xf numFmtId="3" fontId="38" fillId="5" borderId="17" xfId="0" applyNumberFormat="1" applyFont="1" applyFill="1" applyBorder="1" applyAlignment="1">
      <alignment horizontal="center" vertical="center" wrapText="1"/>
    </xf>
    <xf numFmtId="3" fontId="40" fillId="4" borderId="24" xfId="0" applyNumberFormat="1" applyFont="1" applyFill="1" applyBorder="1" applyAlignment="1">
      <alignment horizontal="center" vertical="center"/>
    </xf>
    <xf numFmtId="3" fontId="38" fillId="4" borderId="24" xfId="0" applyNumberFormat="1" applyFont="1" applyFill="1" applyBorder="1" applyAlignment="1">
      <alignment horizontal="center" vertical="center"/>
    </xf>
    <xf numFmtId="3" fontId="38" fillId="5" borderId="4" xfId="0" applyNumberFormat="1" applyFont="1" applyFill="1" applyBorder="1" applyAlignment="1">
      <alignment horizontal="center" vertical="center" wrapText="1"/>
    </xf>
    <xf numFmtId="3" fontId="38" fillId="5" borderId="2" xfId="0" applyNumberFormat="1" applyFont="1" applyFill="1" applyBorder="1" applyAlignment="1">
      <alignment horizontal="center" vertical="center" wrapText="1"/>
    </xf>
    <xf numFmtId="3" fontId="38" fillId="4" borderId="26" xfId="0" applyNumberFormat="1" applyFont="1" applyFill="1" applyBorder="1" applyAlignment="1">
      <alignment horizontal="center" vertical="center"/>
    </xf>
    <xf numFmtId="3" fontId="38" fillId="5" borderId="27" xfId="0" applyNumberFormat="1" applyFont="1" applyFill="1" applyBorder="1" applyAlignment="1">
      <alignment horizontal="center" vertical="center" wrapText="1"/>
    </xf>
    <xf numFmtId="3" fontId="42" fillId="4" borderId="4" xfId="0" applyNumberFormat="1" applyFont="1" applyFill="1" applyBorder="1" applyAlignment="1">
      <alignment horizontal="center" vertical="center" wrapText="1"/>
    </xf>
    <xf numFmtId="3" fontId="42" fillId="4" borderId="28" xfId="0" applyNumberFormat="1" applyFont="1" applyFill="1" applyBorder="1" applyAlignment="1">
      <alignment horizontal="center" vertical="center" wrapText="1"/>
    </xf>
    <xf numFmtId="3" fontId="28" fillId="4" borderId="33" xfId="0" applyNumberFormat="1" applyFont="1" applyFill="1" applyBorder="1" applyAlignment="1">
      <alignment horizontal="center" vertical="center" wrapText="1"/>
    </xf>
    <xf numFmtId="3" fontId="28" fillId="4" borderId="3" xfId="0" applyNumberFormat="1" applyFont="1" applyFill="1" applyBorder="1" applyAlignment="1">
      <alignment horizontal="center" vertical="center" wrapText="1"/>
    </xf>
    <xf numFmtId="3" fontId="28" fillId="4" borderId="35" xfId="0" applyNumberFormat="1" applyFont="1" applyFill="1" applyBorder="1" applyAlignment="1">
      <alignment horizontal="center" vertical="center" wrapText="1"/>
    </xf>
    <xf numFmtId="3" fontId="28" fillId="4" borderId="4" xfId="0" applyNumberFormat="1" applyFont="1" applyFill="1" applyBorder="1" applyAlignment="1">
      <alignment horizontal="center" vertical="center" wrapText="1"/>
    </xf>
    <xf numFmtId="3" fontId="28" fillId="4" borderId="37" xfId="0" applyNumberFormat="1" applyFont="1" applyFill="1" applyBorder="1" applyAlignment="1">
      <alignment horizontal="center" vertical="center" wrapText="1"/>
    </xf>
    <xf numFmtId="3" fontId="28" fillId="4" borderId="28" xfId="0" applyNumberFormat="1" applyFont="1" applyFill="1" applyBorder="1" applyAlignment="1">
      <alignment horizontal="center" vertical="center" wrapText="1"/>
    </xf>
    <xf numFmtId="3" fontId="28" fillId="4" borderId="2" xfId="0" applyNumberFormat="1" applyFont="1" applyFill="1" applyBorder="1" applyAlignment="1">
      <alignment horizontal="center" vertical="center" wrapText="1"/>
    </xf>
    <xf numFmtId="0" fontId="50" fillId="5" borderId="41" xfId="4" applyFont="1" applyFill="1" applyBorder="1" applyAlignment="1">
      <alignment horizontal="center" vertical="center" wrapText="1"/>
    </xf>
    <xf numFmtId="0" fontId="51" fillId="5" borderId="41" xfId="4" applyFont="1" applyFill="1" applyBorder="1" applyAlignment="1">
      <alignment horizontal="center" vertical="center" wrapText="1"/>
    </xf>
    <xf numFmtId="0" fontId="52" fillId="6" borderId="26" xfId="4" applyFont="1" applyFill="1" applyBorder="1" applyAlignment="1">
      <alignment horizontal="justify" vertical="center" wrapText="1"/>
    </xf>
    <xf numFmtId="10" fontId="53" fillId="6" borderId="26" xfId="4" applyNumberFormat="1" applyFont="1" applyFill="1" applyBorder="1" applyAlignment="1">
      <alignment horizontal="center" vertical="center" wrapText="1"/>
    </xf>
    <xf numFmtId="10" fontId="51" fillId="6" borderId="26" xfId="4" applyNumberFormat="1" applyFont="1" applyFill="1" applyBorder="1" applyAlignment="1">
      <alignment horizontal="center" vertical="center" wrapText="1"/>
    </xf>
    <xf numFmtId="0" fontId="52" fillId="6" borderId="40" xfId="4" applyFont="1" applyFill="1" applyBorder="1" applyAlignment="1">
      <alignment horizontal="justify" vertical="center" wrapText="1"/>
    </xf>
    <xf numFmtId="10" fontId="53" fillId="6" borderId="40" xfId="4" applyNumberFormat="1" applyFont="1" applyFill="1" applyBorder="1" applyAlignment="1">
      <alignment horizontal="center" vertical="center" wrapText="1"/>
    </xf>
    <xf numFmtId="10" fontId="51" fillId="6" borderId="40" xfId="4" applyNumberFormat="1" applyFont="1" applyFill="1" applyBorder="1" applyAlignment="1">
      <alignment horizontal="center" vertical="center" wrapText="1"/>
    </xf>
    <xf numFmtId="0" fontId="52" fillId="7" borderId="39" xfId="4" applyFont="1" applyFill="1" applyBorder="1" applyAlignment="1">
      <alignment horizontal="justify" vertical="center" wrapText="1"/>
    </xf>
    <xf numFmtId="10" fontId="53" fillId="7" borderId="39" xfId="4" applyNumberFormat="1" applyFont="1" applyFill="1" applyBorder="1" applyAlignment="1">
      <alignment horizontal="center" vertical="center" wrapText="1"/>
    </xf>
    <xf numFmtId="10" fontId="51" fillId="7" borderId="39" xfId="4" applyNumberFormat="1" applyFont="1" applyFill="1" applyBorder="1" applyAlignment="1">
      <alignment horizontal="center" vertical="center" wrapText="1"/>
    </xf>
    <xf numFmtId="0" fontId="56" fillId="0" borderId="0" xfId="4" applyFont="1"/>
    <xf numFmtId="164" fontId="26" fillId="5" borderId="16" xfId="0" applyNumberFormat="1" applyFont="1" applyFill="1" applyBorder="1" applyAlignment="1">
      <alignment horizontal="center" vertical="center" wrapText="1"/>
    </xf>
    <xf numFmtId="164" fontId="26" fillId="5" borderId="15" xfId="0" applyNumberFormat="1" applyFont="1" applyFill="1" applyBorder="1" applyAlignment="1">
      <alignment horizontal="center" vertical="center" wrapText="1"/>
    </xf>
    <xf numFmtId="164" fontId="26" fillId="5" borderId="12" xfId="0" applyNumberFormat="1" applyFont="1" applyFill="1" applyBorder="1" applyAlignment="1">
      <alignment horizontal="center" vertical="center" wrapText="1"/>
    </xf>
    <xf numFmtId="164" fontId="26" fillId="5" borderId="14" xfId="0" applyNumberFormat="1" applyFont="1" applyFill="1" applyBorder="1" applyAlignment="1">
      <alignment horizontal="center" vertical="center" wrapText="1"/>
    </xf>
    <xf numFmtId="164" fontId="26" fillId="0" borderId="15" xfId="0" applyNumberFormat="1" applyFont="1" applyFill="1" applyBorder="1" applyAlignment="1">
      <alignment horizontal="center" vertical="center"/>
    </xf>
    <xf numFmtId="164" fontId="26" fillId="0" borderId="19" xfId="0" applyNumberFormat="1" applyFont="1" applyFill="1" applyBorder="1" applyAlignment="1">
      <alignment horizontal="center" vertical="center"/>
    </xf>
    <xf numFmtId="164" fontId="28" fillId="0" borderId="13" xfId="0" applyNumberFormat="1" applyFont="1" applyFill="1" applyBorder="1" applyAlignment="1">
      <alignment horizontal="center" vertical="center"/>
    </xf>
    <xf numFmtId="164" fontId="28" fillId="0" borderId="22" xfId="0" applyNumberFormat="1" applyFont="1" applyFill="1" applyBorder="1" applyAlignment="1">
      <alignment horizontal="center" vertical="center"/>
    </xf>
    <xf numFmtId="164" fontId="26" fillId="0" borderId="22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164" fontId="26" fillId="7" borderId="15" xfId="0" applyNumberFormat="1" applyFont="1" applyFill="1" applyBorder="1" applyAlignment="1">
      <alignment horizontal="center" vertical="center"/>
    </xf>
    <xf numFmtId="164" fontId="35" fillId="7" borderId="15" xfId="1" applyNumberFormat="1" applyFont="1" applyFill="1" applyBorder="1" applyAlignment="1">
      <alignment horizontal="center" vertical="center"/>
    </xf>
    <xf numFmtId="164" fontId="26" fillId="7" borderId="19" xfId="0" applyNumberFormat="1" applyFont="1" applyFill="1" applyBorder="1" applyAlignment="1">
      <alignment horizontal="center" vertical="center"/>
    </xf>
    <xf numFmtId="164" fontId="35" fillId="7" borderId="19" xfId="1" applyNumberFormat="1" applyFont="1" applyFill="1" applyBorder="1" applyAlignment="1">
      <alignment horizontal="center" vertical="center"/>
    </xf>
    <xf numFmtId="164" fontId="28" fillId="7" borderId="13" xfId="0" applyNumberFormat="1" applyFont="1" applyFill="1" applyBorder="1" applyAlignment="1">
      <alignment horizontal="center" vertical="center"/>
    </xf>
    <xf numFmtId="164" fontId="36" fillId="7" borderId="13" xfId="1" applyNumberFormat="1" applyFont="1" applyFill="1" applyBorder="1" applyAlignment="1">
      <alignment horizontal="center" vertical="center"/>
    </xf>
    <xf numFmtId="164" fontId="28" fillId="7" borderId="22" xfId="0" applyNumberFormat="1" applyFont="1" applyFill="1" applyBorder="1" applyAlignment="1">
      <alignment horizontal="center" vertical="center"/>
    </xf>
    <xf numFmtId="164" fontId="36" fillId="7" borderId="22" xfId="1" applyNumberFormat="1" applyFont="1" applyFill="1" applyBorder="1" applyAlignment="1">
      <alignment horizontal="center" vertical="center"/>
    </xf>
    <xf numFmtId="164" fontId="26" fillId="7" borderId="22" xfId="0" applyNumberFormat="1" applyFont="1" applyFill="1" applyBorder="1" applyAlignment="1">
      <alignment horizontal="center" vertical="center"/>
    </xf>
    <xf numFmtId="164" fontId="35" fillId="7" borderId="22" xfId="1" applyNumberFormat="1" applyFont="1" applyFill="1" applyBorder="1" applyAlignment="1">
      <alignment horizontal="center" vertical="center"/>
    </xf>
    <xf numFmtId="164" fontId="36" fillId="0" borderId="13" xfId="0" applyNumberFormat="1" applyFont="1" applyFill="1" applyBorder="1" applyAlignment="1">
      <alignment horizontal="center" vertical="center"/>
    </xf>
    <xf numFmtId="164" fontId="36" fillId="7" borderId="13" xfId="0" applyNumberFormat="1" applyFont="1" applyFill="1" applyBorder="1" applyAlignment="1">
      <alignment horizontal="center" vertical="center"/>
    </xf>
    <xf numFmtId="4" fontId="28" fillId="4" borderId="3" xfId="0" applyNumberFormat="1" applyFont="1" applyFill="1" applyBorder="1" applyAlignment="1">
      <alignment horizontal="center" vertical="center"/>
    </xf>
    <xf numFmtId="167" fontId="16" fillId="0" borderId="0" xfId="0" applyNumberFormat="1" applyFont="1" applyAlignment="1">
      <alignment horizontal="right" vertical="center"/>
    </xf>
    <xf numFmtId="4" fontId="28" fillId="4" borderId="4" xfId="0" applyNumberFormat="1" applyFont="1" applyFill="1" applyBorder="1" applyAlignment="1">
      <alignment horizontal="center" vertical="center"/>
    </xf>
    <xf numFmtId="4" fontId="26" fillId="4" borderId="4" xfId="0" applyNumberFormat="1" applyFont="1" applyFill="1" applyBorder="1" applyAlignment="1">
      <alignment horizontal="center" vertical="center"/>
    </xf>
    <xf numFmtId="4" fontId="26" fillId="4" borderId="5" xfId="0" applyNumberFormat="1" applyFont="1" applyFill="1" applyBorder="1" applyAlignment="1">
      <alignment horizontal="center" vertical="center"/>
    </xf>
    <xf numFmtId="4" fontId="26" fillId="5" borderId="4" xfId="0" applyNumberFormat="1" applyFont="1" applyFill="1" applyBorder="1" applyAlignment="1">
      <alignment horizontal="center" vertical="center" wrapText="1"/>
    </xf>
    <xf numFmtId="4" fontId="28" fillId="4" borderId="6" xfId="0" applyNumberFormat="1" applyFont="1" applyFill="1" applyBorder="1" applyAlignment="1">
      <alignment horizontal="center" vertical="center"/>
    </xf>
    <xf numFmtId="4" fontId="28" fillId="4" borderId="5" xfId="0" applyNumberFormat="1" applyFont="1" applyFill="1" applyBorder="1" applyAlignment="1">
      <alignment horizontal="center" vertical="center"/>
    </xf>
    <xf numFmtId="4" fontId="26" fillId="5" borderId="2" xfId="0" applyNumberFormat="1" applyFont="1" applyFill="1" applyBorder="1" applyAlignment="1">
      <alignment horizontal="center" vertical="center" wrapText="1"/>
    </xf>
    <xf numFmtId="164" fontId="31" fillId="5" borderId="17" xfId="0" applyNumberFormat="1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164" fontId="32" fillId="0" borderId="0" xfId="0" applyNumberFormat="1" applyFont="1" applyAlignment="1">
      <alignment horizontal="left" wrapText="1"/>
    </xf>
    <xf numFmtId="0" fontId="34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4" fontId="26" fillId="5" borderId="8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26" fillId="5" borderId="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34" fillId="7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 applyAlignment="1">
      <alignment vertical="center" wrapText="1"/>
    </xf>
    <xf numFmtId="0" fontId="32" fillId="0" borderId="0" xfId="0" applyFont="1" applyFill="1" applyAlignment="1">
      <alignment vertical="center" wrapText="1"/>
    </xf>
    <xf numFmtId="0" fontId="4" fillId="0" borderId="0" xfId="0" quotePrefix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4" fillId="7" borderId="0" xfId="0" applyFont="1" applyFill="1" applyBorder="1" applyAlignment="1">
      <alignment horizontal="center"/>
    </xf>
    <xf numFmtId="0" fontId="34" fillId="0" borderId="0" xfId="0" applyFont="1" applyFill="1" applyAlignment="1">
      <alignment horizontal="left"/>
    </xf>
    <xf numFmtId="0" fontId="32" fillId="0" borderId="0" xfId="0" applyFont="1" applyAlignment="1">
      <alignment horizontal="left"/>
    </xf>
    <xf numFmtId="0" fontId="0" fillId="0" borderId="0" xfId="0" applyAlignment="1"/>
    <xf numFmtId="0" fontId="34" fillId="7" borderId="0" xfId="0" quotePrefix="1" applyFont="1" applyFill="1" applyAlignment="1">
      <alignment horizontal="left" vertical="center" wrapText="1"/>
    </xf>
    <xf numFmtId="0" fontId="4" fillId="7" borderId="0" xfId="0" applyFont="1" applyFill="1" applyAlignment="1">
      <alignment horizontal="left" vertical="center" wrapText="1"/>
    </xf>
  </cellXfs>
  <cellStyles count="5">
    <cellStyle name="Normální" xfId="0" builtinId="0"/>
    <cellStyle name="Normální 2" xfId="3"/>
    <cellStyle name="Normální 3" xfId="4"/>
    <cellStyle name="Procenta" xfId="1" builtinId="5"/>
    <cellStyle name="SAPBEXstdItem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31751</xdr:colOff>
      <xdr:row>0</xdr:row>
      <xdr:rowOff>63500</xdr:rowOff>
    </xdr:from>
    <xdr:to>
      <xdr:col>21</xdr:col>
      <xdr:colOff>0</xdr:colOff>
      <xdr:row>4</xdr:row>
      <xdr:rowOff>73025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1" y="63500"/>
          <a:ext cx="12769849" cy="6572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57150</xdr:rowOff>
    </xdr:from>
    <xdr:to>
      <xdr:col>21</xdr:col>
      <xdr:colOff>114300</xdr:colOff>
      <xdr:row>49</xdr:row>
      <xdr:rowOff>19050</xdr:rowOff>
    </xdr:to>
    <xdr:pic>
      <xdr:nvPicPr>
        <xdr:cNvPr id="6" name="Obráze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2915900" cy="789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showGridLines="0" zoomScale="120" zoomScaleNormal="120" zoomScaleSheetLayoutView="80" workbookViewId="0">
      <selection activeCell="L1" sqref="L1"/>
    </sheetView>
  </sheetViews>
  <sheetFormatPr defaultRowHeight="18" customHeight="1" x14ac:dyDescent="0.2"/>
  <cols>
    <col min="1" max="1" width="28.85546875" customWidth="1"/>
    <col min="2" max="2" width="10.7109375" customWidth="1"/>
    <col min="3" max="3" width="11.85546875" customWidth="1"/>
    <col min="4" max="4" width="10.7109375" customWidth="1"/>
    <col min="5" max="5" width="11.28515625" customWidth="1"/>
    <col min="6" max="6" width="14.5703125" customWidth="1"/>
    <col min="7" max="7" width="10.7109375" customWidth="1"/>
    <col min="8" max="8" width="12" customWidth="1"/>
    <col min="9" max="9" width="10.7109375" customWidth="1"/>
    <col min="10" max="10" width="11.28515625" customWidth="1"/>
    <col min="11" max="11" width="14.5703125" customWidth="1"/>
    <col min="12" max="12" width="10" bestFit="1" customWidth="1"/>
  </cols>
  <sheetData>
    <row r="1" spans="1:17" ht="60.75" customHeight="1" x14ac:dyDescent="0.2">
      <c r="A1" s="237" t="s">
        <v>150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7" ht="19.5" customHeight="1" x14ac:dyDescent="0.3">
      <c r="A2" s="36"/>
      <c r="B2" s="37"/>
      <c r="C2" s="37"/>
      <c r="D2" s="37"/>
      <c r="E2" s="37"/>
      <c r="F2" s="38"/>
      <c r="G2" s="38"/>
      <c r="H2" s="38"/>
      <c r="I2" s="38"/>
      <c r="J2" s="38"/>
      <c r="K2" s="53" t="s">
        <v>0</v>
      </c>
    </row>
    <row r="3" spans="1:17" s="7" customFormat="1" ht="43.5" customHeight="1" x14ac:dyDescent="0.2">
      <c r="A3" s="89"/>
      <c r="B3" s="215" t="s">
        <v>151</v>
      </c>
      <c r="C3" s="216"/>
      <c r="D3" s="216"/>
      <c r="E3" s="216"/>
      <c r="F3" s="216"/>
      <c r="G3" s="215" t="s">
        <v>152</v>
      </c>
      <c r="H3" s="216"/>
      <c r="I3" s="216"/>
      <c r="J3" s="216"/>
      <c r="K3" s="216"/>
      <c r="L3" s="43"/>
    </row>
    <row r="4" spans="1:17" s="8" customFormat="1" ht="31.5" customHeight="1" x14ac:dyDescent="0.2">
      <c r="A4" s="87" t="s">
        <v>10</v>
      </c>
      <c r="B4" s="87" t="s">
        <v>36</v>
      </c>
      <c r="C4" s="87" t="s">
        <v>20</v>
      </c>
      <c r="D4" s="87" t="s">
        <v>11</v>
      </c>
      <c r="E4" s="88" t="s">
        <v>29</v>
      </c>
      <c r="F4" s="87" t="s">
        <v>81</v>
      </c>
      <c r="G4" s="87" t="s">
        <v>35</v>
      </c>
      <c r="H4" s="87" t="s">
        <v>20</v>
      </c>
      <c r="I4" s="87" t="s">
        <v>11</v>
      </c>
      <c r="J4" s="88" t="s">
        <v>29</v>
      </c>
      <c r="K4" s="87" t="s">
        <v>82</v>
      </c>
      <c r="L4" s="44"/>
    </row>
    <row r="5" spans="1:17" s="9" customFormat="1" ht="16.5" customHeight="1" x14ac:dyDescent="0.2">
      <c r="A5" s="46" t="s">
        <v>80</v>
      </c>
      <c r="B5" s="49">
        <v>222.8</v>
      </c>
      <c r="C5" s="49">
        <v>0</v>
      </c>
      <c r="D5" s="49">
        <v>67.5</v>
      </c>
      <c r="E5" s="49">
        <v>0</v>
      </c>
      <c r="F5" s="50">
        <v>290.3</v>
      </c>
      <c r="G5" s="49">
        <v>235.3</v>
      </c>
      <c r="H5" s="49">
        <v>0</v>
      </c>
      <c r="I5" s="49">
        <v>71.5</v>
      </c>
      <c r="J5" s="206">
        <v>0</v>
      </c>
      <c r="K5" s="50">
        <v>306.8</v>
      </c>
      <c r="L5" s="207"/>
      <c r="M5" s="35"/>
      <c r="N5" s="35"/>
      <c r="O5" s="35"/>
      <c r="P5" s="35"/>
      <c r="Q5" s="35"/>
    </row>
    <row r="6" spans="1:17" s="9" customFormat="1" ht="12.75" customHeight="1" x14ac:dyDescent="0.2">
      <c r="A6" s="47" t="s">
        <v>12</v>
      </c>
      <c r="B6" s="51">
        <v>35.299999999999997</v>
      </c>
      <c r="C6" s="51">
        <v>1.5</v>
      </c>
      <c r="D6" s="51">
        <v>6.7</v>
      </c>
      <c r="E6" s="51">
        <v>0</v>
      </c>
      <c r="F6" s="52">
        <v>43.2</v>
      </c>
      <c r="G6" s="51">
        <v>36.299999999999997</v>
      </c>
      <c r="H6" s="51">
        <v>1.6</v>
      </c>
      <c r="I6" s="51">
        <v>7.2</v>
      </c>
      <c r="J6" s="208">
        <v>0.02</v>
      </c>
      <c r="K6" s="52">
        <v>44.8</v>
      </c>
      <c r="L6" s="207"/>
      <c r="M6" s="35"/>
      <c r="N6" s="35"/>
      <c r="O6" s="35"/>
      <c r="P6" s="35"/>
    </row>
    <row r="7" spans="1:17" s="9" customFormat="1" ht="12.75" customHeight="1" x14ac:dyDescent="0.2">
      <c r="A7" s="47" t="s">
        <v>13</v>
      </c>
      <c r="B7" s="51">
        <v>6.6</v>
      </c>
      <c r="C7" s="51">
        <v>0</v>
      </c>
      <c r="D7" s="51">
        <v>0.2</v>
      </c>
      <c r="E7" s="51">
        <v>0</v>
      </c>
      <c r="F7" s="52">
        <v>6.8</v>
      </c>
      <c r="G7" s="51">
        <v>6.8</v>
      </c>
      <c r="H7" s="51">
        <v>0</v>
      </c>
      <c r="I7" s="51">
        <v>0.3</v>
      </c>
      <c r="J7" s="208">
        <v>0</v>
      </c>
      <c r="K7" s="52">
        <v>7.1</v>
      </c>
      <c r="L7" s="207"/>
      <c r="M7" s="35"/>
      <c r="N7" s="35"/>
      <c r="O7" s="35"/>
      <c r="P7" s="35"/>
    </row>
    <row r="8" spans="1:17" s="10" customFormat="1" ht="12.75" customHeight="1" x14ac:dyDescent="0.2">
      <c r="A8" s="48" t="s">
        <v>14</v>
      </c>
      <c r="B8" s="52">
        <v>264.7</v>
      </c>
      <c r="C8" s="52">
        <v>1.5</v>
      </c>
      <c r="D8" s="52">
        <v>74.400000000000006</v>
      </c>
      <c r="E8" s="52">
        <v>0</v>
      </c>
      <c r="F8" s="52">
        <v>340.3</v>
      </c>
      <c r="G8" s="52">
        <v>278.40000000000003</v>
      </c>
      <c r="H8" s="52">
        <v>1.6</v>
      </c>
      <c r="I8" s="52">
        <v>79</v>
      </c>
      <c r="J8" s="209">
        <v>0.02</v>
      </c>
      <c r="K8" s="52">
        <v>358.70000000000005</v>
      </c>
      <c r="L8" s="207"/>
      <c r="M8" s="35"/>
      <c r="N8" s="35"/>
      <c r="O8" s="35"/>
      <c r="P8" s="35"/>
    </row>
    <row r="9" spans="1:17" s="9" customFormat="1" ht="12.75" customHeight="1" x14ac:dyDescent="0.2">
      <c r="A9" s="54" t="s">
        <v>45</v>
      </c>
      <c r="B9" s="55">
        <v>104</v>
      </c>
      <c r="C9" s="55">
        <v>3</v>
      </c>
      <c r="D9" s="55">
        <v>186.9</v>
      </c>
      <c r="E9" s="55">
        <v>0.3</v>
      </c>
      <c r="F9" s="55">
        <v>283.2</v>
      </c>
      <c r="G9" s="55">
        <v>70.900000000000006</v>
      </c>
      <c r="H9" s="55">
        <v>3</v>
      </c>
      <c r="I9" s="55">
        <v>184.5</v>
      </c>
      <c r="J9" s="210">
        <v>0.03</v>
      </c>
      <c r="K9" s="55">
        <v>246.7</v>
      </c>
      <c r="L9" s="207"/>
      <c r="M9" s="35"/>
      <c r="N9" s="35"/>
      <c r="O9" s="35"/>
      <c r="P9" s="35"/>
    </row>
    <row r="10" spans="1:17" s="10" customFormat="1" ht="12.75" customHeight="1" x14ac:dyDescent="0.2">
      <c r="A10" s="59" t="s">
        <v>15</v>
      </c>
      <c r="B10" s="60">
        <f t="shared" ref="B10:K10" si="0">B8+B9</f>
        <v>368.7</v>
      </c>
      <c r="C10" s="60">
        <f t="shared" si="0"/>
        <v>4.5</v>
      </c>
      <c r="D10" s="60">
        <f t="shared" si="0"/>
        <v>261.3</v>
      </c>
      <c r="E10" s="60">
        <f t="shared" si="0"/>
        <v>0.3</v>
      </c>
      <c r="F10" s="60">
        <f t="shared" si="0"/>
        <v>623.5</v>
      </c>
      <c r="G10" s="60">
        <f t="shared" si="0"/>
        <v>349.30000000000007</v>
      </c>
      <c r="H10" s="60">
        <f t="shared" si="0"/>
        <v>4.5999999999999996</v>
      </c>
      <c r="I10" s="60">
        <f t="shared" si="0"/>
        <v>263.5</v>
      </c>
      <c r="J10" s="211">
        <v>0.05</v>
      </c>
      <c r="K10" s="60">
        <f t="shared" si="0"/>
        <v>605.40000000000009</v>
      </c>
      <c r="L10" s="207"/>
      <c r="M10" s="35"/>
      <c r="N10" s="35"/>
      <c r="O10" s="35"/>
      <c r="P10" s="35"/>
    </row>
    <row r="11" spans="1:17" s="9" customFormat="1" ht="12.75" customHeight="1" x14ac:dyDescent="0.2">
      <c r="A11" s="56" t="s">
        <v>16</v>
      </c>
      <c r="B11" s="57">
        <v>259.7</v>
      </c>
      <c r="C11" s="57">
        <v>1.5</v>
      </c>
      <c r="D11" s="57">
        <v>228</v>
      </c>
      <c r="E11" s="57">
        <v>0.2</v>
      </c>
      <c r="F11" s="58">
        <v>482.3</v>
      </c>
      <c r="G11" s="57">
        <v>251.5</v>
      </c>
      <c r="H11" s="57">
        <v>1.5</v>
      </c>
      <c r="I11" s="57">
        <v>232</v>
      </c>
      <c r="J11" s="212">
        <v>0.05</v>
      </c>
      <c r="K11" s="58">
        <v>477.4</v>
      </c>
      <c r="L11" s="207"/>
      <c r="M11" s="35"/>
      <c r="N11" s="35"/>
      <c r="O11" s="35"/>
      <c r="P11" s="35"/>
    </row>
    <row r="12" spans="1:17" s="9" customFormat="1" ht="12.75" customHeight="1" x14ac:dyDescent="0.2">
      <c r="A12" s="61" t="s">
        <v>17</v>
      </c>
      <c r="B12" s="62">
        <v>104.6</v>
      </c>
      <c r="C12" s="62">
        <v>2.9</v>
      </c>
      <c r="D12" s="62">
        <v>34.799999999999997</v>
      </c>
      <c r="E12" s="62">
        <v>0.1</v>
      </c>
      <c r="F12" s="55">
        <v>138.19999999999999</v>
      </c>
      <c r="G12" s="62">
        <v>96.4</v>
      </c>
      <c r="H12" s="62">
        <v>3</v>
      </c>
      <c r="I12" s="62">
        <v>32.6</v>
      </c>
      <c r="J12" s="213">
        <v>0</v>
      </c>
      <c r="K12" s="55">
        <v>127.6</v>
      </c>
      <c r="L12" s="207"/>
      <c r="M12" s="35"/>
      <c r="N12" s="35"/>
      <c r="O12" s="35"/>
      <c r="P12" s="35"/>
    </row>
    <row r="13" spans="1:17" s="10" customFormat="1" ht="12.75" customHeight="1" x14ac:dyDescent="0.2">
      <c r="A13" s="59" t="s">
        <v>18</v>
      </c>
      <c r="B13" s="60">
        <f t="shared" ref="B13:K13" si="1">SUM(B11:B12)</f>
        <v>364.29999999999995</v>
      </c>
      <c r="C13" s="60">
        <f t="shared" si="1"/>
        <v>4.4000000000000004</v>
      </c>
      <c r="D13" s="60">
        <f t="shared" si="1"/>
        <v>262.8</v>
      </c>
      <c r="E13" s="60">
        <f t="shared" si="1"/>
        <v>0.30000000000000004</v>
      </c>
      <c r="F13" s="60">
        <f t="shared" si="1"/>
        <v>620.5</v>
      </c>
      <c r="G13" s="60">
        <f t="shared" si="1"/>
        <v>347.9</v>
      </c>
      <c r="H13" s="60">
        <f t="shared" si="1"/>
        <v>4.5</v>
      </c>
      <c r="I13" s="60">
        <f t="shared" si="1"/>
        <v>264.60000000000002</v>
      </c>
      <c r="J13" s="211">
        <f t="shared" si="1"/>
        <v>0.05</v>
      </c>
      <c r="K13" s="60">
        <f t="shared" si="1"/>
        <v>605</v>
      </c>
      <c r="L13" s="207"/>
      <c r="M13" s="35"/>
      <c r="N13" s="35"/>
      <c r="O13" s="35"/>
      <c r="P13" s="35"/>
    </row>
    <row r="14" spans="1:17" s="10" customFormat="1" ht="12.75" customHeight="1" x14ac:dyDescent="0.2">
      <c r="A14" s="63" t="s">
        <v>19</v>
      </c>
      <c r="B14" s="64">
        <f t="shared" ref="B14:K14" si="2">B10-B13</f>
        <v>4.4000000000000341</v>
      </c>
      <c r="C14" s="64">
        <f t="shared" si="2"/>
        <v>9.9999999999999645E-2</v>
      </c>
      <c r="D14" s="64">
        <f t="shared" si="2"/>
        <v>-1.5</v>
      </c>
      <c r="E14" s="64">
        <f t="shared" si="2"/>
        <v>0</v>
      </c>
      <c r="F14" s="64">
        <f t="shared" si="2"/>
        <v>3</v>
      </c>
      <c r="G14" s="64">
        <f t="shared" si="2"/>
        <v>1.4000000000000909</v>
      </c>
      <c r="H14" s="64">
        <f t="shared" si="2"/>
        <v>9.9999999999999645E-2</v>
      </c>
      <c r="I14" s="64">
        <f t="shared" si="2"/>
        <v>-1.1000000000000227</v>
      </c>
      <c r="J14" s="214">
        <f t="shared" si="2"/>
        <v>0</v>
      </c>
      <c r="K14" s="64">
        <f t="shared" si="2"/>
        <v>0.40000000000009095</v>
      </c>
      <c r="L14" s="207"/>
      <c r="M14" s="35"/>
      <c r="N14" s="35"/>
      <c r="O14" s="35"/>
      <c r="P14" s="35"/>
    </row>
    <row r="15" spans="1:17" s="10" customFormat="1" ht="12.75" customHeight="1" x14ac:dyDescent="0.2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5"/>
    </row>
    <row r="16" spans="1:17" s="10" customFormat="1" ht="12.75" customHeight="1" x14ac:dyDescent="0.2">
      <c r="A16" s="41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5"/>
    </row>
    <row r="17" spans="1:12" ht="35.25" customHeight="1" x14ac:dyDescent="0.2">
      <c r="A17" s="217" t="s">
        <v>192</v>
      </c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33"/>
    </row>
    <row r="18" spans="1:12" ht="28.5" customHeight="1" x14ac:dyDescent="0.2">
      <c r="A18" s="217" t="s">
        <v>43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</row>
    <row r="19" spans="1:12" ht="31.5" customHeight="1" x14ac:dyDescent="0.2"/>
  </sheetData>
  <mergeCells count="5">
    <mergeCell ref="A1:K1"/>
    <mergeCell ref="B3:F3"/>
    <mergeCell ref="G3:K3"/>
    <mergeCell ref="A17:K17"/>
    <mergeCell ref="A18:K18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&amp;R&amp;12Příloha  č. 1</oddHeader>
  </headerFooter>
  <rowBreaks count="1" manualBreakCount="1">
    <brk id="1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showGridLines="0" zoomScale="120" zoomScaleNormal="120" workbookViewId="0">
      <selection activeCell="G18" sqref="G18"/>
    </sheetView>
  </sheetViews>
  <sheetFormatPr defaultRowHeight="12.75" x14ac:dyDescent="0.2"/>
  <cols>
    <col min="2" max="2" width="24.140625" customWidth="1"/>
    <col min="3" max="3" width="34.28515625" customWidth="1"/>
    <col min="4" max="4" width="33.140625" customWidth="1"/>
    <col min="5" max="5" width="35.85546875" customWidth="1"/>
  </cols>
  <sheetData>
    <row r="2" spans="1:6" ht="15.75" x14ac:dyDescent="0.25">
      <c r="A2" s="40"/>
      <c r="B2" s="234" t="s">
        <v>194</v>
      </c>
      <c r="C2" s="235"/>
      <c r="D2" s="235"/>
      <c r="E2" s="235"/>
      <c r="F2" s="235"/>
    </row>
    <row r="4" spans="1:6" x14ac:dyDescent="0.2">
      <c r="D4" s="127" t="s">
        <v>85</v>
      </c>
    </row>
    <row r="5" spans="1:6" ht="48" customHeight="1" x14ac:dyDescent="0.2">
      <c r="B5" s="124" t="s">
        <v>48</v>
      </c>
      <c r="C5" s="124" t="s">
        <v>145</v>
      </c>
      <c r="D5" s="124" t="s">
        <v>86</v>
      </c>
      <c r="E5" s="122"/>
    </row>
    <row r="6" spans="1:6" ht="12.75" customHeight="1" x14ac:dyDescent="0.2">
      <c r="B6" s="125" t="s">
        <v>49</v>
      </c>
      <c r="C6" s="163">
        <v>30388</v>
      </c>
      <c r="D6" s="163">
        <f>SUM(C6*338)</f>
        <v>10271144</v>
      </c>
      <c r="E6" s="123"/>
    </row>
    <row r="7" spans="1:6" ht="12.75" customHeight="1" x14ac:dyDescent="0.2">
      <c r="B7" s="125" t="s">
        <v>50</v>
      </c>
      <c r="C7" s="163">
        <v>19558</v>
      </c>
      <c r="D7" s="163">
        <f t="shared" ref="D7:D27" si="0">SUM(C7*338)</f>
        <v>6610604</v>
      </c>
      <c r="E7" s="123"/>
    </row>
    <row r="8" spans="1:6" ht="12.75" customHeight="1" x14ac:dyDescent="0.2">
      <c r="B8" s="125" t="s">
        <v>51</v>
      </c>
      <c r="C8" s="163">
        <v>17082</v>
      </c>
      <c r="D8" s="163">
        <f t="shared" si="0"/>
        <v>5773716</v>
      </c>
      <c r="E8" s="123"/>
    </row>
    <row r="9" spans="1:6" ht="12.75" customHeight="1" x14ac:dyDescent="0.2">
      <c r="B9" s="125" t="s">
        <v>52</v>
      </c>
      <c r="C9" s="163">
        <v>25542</v>
      </c>
      <c r="D9" s="163">
        <f t="shared" si="0"/>
        <v>8633196</v>
      </c>
      <c r="E9" s="123"/>
    </row>
    <row r="10" spans="1:6" ht="12.75" customHeight="1" x14ac:dyDescent="0.2">
      <c r="B10" s="125" t="s">
        <v>53</v>
      </c>
      <c r="C10" s="163">
        <v>16767</v>
      </c>
      <c r="D10" s="163">
        <f t="shared" si="0"/>
        <v>5667246</v>
      </c>
      <c r="E10" s="123"/>
    </row>
    <row r="11" spans="1:6" ht="12.75" customHeight="1" x14ac:dyDescent="0.2">
      <c r="B11" s="125" t="s">
        <v>54</v>
      </c>
      <c r="C11" s="163">
        <v>17485</v>
      </c>
      <c r="D11" s="163">
        <f t="shared" si="0"/>
        <v>5909930</v>
      </c>
      <c r="E11" s="123"/>
    </row>
    <row r="12" spans="1:6" ht="12.75" customHeight="1" x14ac:dyDescent="0.2">
      <c r="B12" s="125" t="s">
        <v>55</v>
      </c>
      <c r="C12" s="163">
        <v>8071</v>
      </c>
      <c r="D12" s="163">
        <f t="shared" si="0"/>
        <v>2727998</v>
      </c>
      <c r="E12" s="123"/>
    </row>
    <row r="13" spans="1:6" ht="12.75" customHeight="1" x14ac:dyDescent="0.2">
      <c r="B13" s="125" t="s">
        <v>56</v>
      </c>
      <c r="C13" s="163">
        <v>16525</v>
      </c>
      <c r="D13" s="163">
        <f t="shared" si="0"/>
        <v>5585450</v>
      </c>
      <c r="E13" s="123"/>
    </row>
    <row r="14" spans="1:6" ht="12.75" customHeight="1" x14ac:dyDescent="0.2">
      <c r="B14" s="125" t="s">
        <v>57</v>
      </c>
      <c r="C14" s="163">
        <v>7187</v>
      </c>
      <c r="D14" s="163">
        <f t="shared" si="0"/>
        <v>2429206</v>
      </c>
      <c r="E14" s="123"/>
    </row>
    <row r="15" spans="1:6" ht="12.75" customHeight="1" x14ac:dyDescent="0.2">
      <c r="B15" s="125" t="s">
        <v>58</v>
      </c>
      <c r="C15" s="163">
        <v>15459</v>
      </c>
      <c r="D15" s="163">
        <f t="shared" si="0"/>
        <v>5225142</v>
      </c>
      <c r="E15" s="123"/>
    </row>
    <row r="16" spans="1:6" ht="12.75" customHeight="1" x14ac:dyDescent="0.2">
      <c r="B16" s="125" t="s">
        <v>59</v>
      </c>
      <c r="C16" s="163">
        <v>6835</v>
      </c>
      <c r="D16" s="163">
        <f t="shared" si="0"/>
        <v>2310230</v>
      </c>
      <c r="E16" s="123"/>
    </row>
    <row r="17" spans="2:5" ht="12.75" customHeight="1" x14ac:dyDescent="0.2">
      <c r="B17" s="125" t="s">
        <v>60</v>
      </c>
      <c r="C17" s="163">
        <v>6307</v>
      </c>
      <c r="D17" s="163">
        <f t="shared" si="0"/>
        <v>2131766</v>
      </c>
      <c r="E17" s="123"/>
    </row>
    <row r="18" spans="2:5" ht="12.75" customHeight="1" x14ac:dyDescent="0.2">
      <c r="B18" s="125" t="s">
        <v>61</v>
      </c>
      <c r="C18" s="163">
        <v>6782</v>
      </c>
      <c r="D18" s="163">
        <f t="shared" si="0"/>
        <v>2292316</v>
      </c>
      <c r="E18" s="123"/>
    </row>
    <row r="19" spans="2:5" ht="12.75" customHeight="1" x14ac:dyDescent="0.2">
      <c r="B19" s="125" t="s">
        <v>62</v>
      </c>
      <c r="C19" s="163">
        <v>4368</v>
      </c>
      <c r="D19" s="163">
        <f t="shared" si="0"/>
        <v>1476384</v>
      </c>
      <c r="E19" s="123"/>
    </row>
    <row r="20" spans="2:5" ht="12.75" customHeight="1" x14ac:dyDescent="0.2">
      <c r="B20" s="125" t="s">
        <v>63</v>
      </c>
      <c r="C20" s="163">
        <v>7405</v>
      </c>
      <c r="D20" s="163">
        <f t="shared" si="0"/>
        <v>2502890</v>
      </c>
      <c r="E20" s="123"/>
    </row>
    <row r="21" spans="2:5" ht="12.75" customHeight="1" x14ac:dyDescent="0.2">
      <c r="B21" s="125" t="s">
        <v>64</v>
      </c>
      <c r="C21" s="163">
        <v>2434</v>
      </c>
      <c r="D21" s="163">
        <f t="shared" si="0"/>
        <v>822692</v>
      </c>
      <c r="E21" s="123"/>
    </row>
    <row r="22" spans="2:5" ht="12.75" customHeight="1" x14ac:dyDescent="0.2">
      <c r="B22" s="125" t="s">
        <v>65</v>
      </c>
      <c r="C22" s="163">
        <v>2805</v>
      </c>
      <c r="D22" s="163">
        <f t="shared" si="0"/>
        <v>948090</v>
      </c>
      <c r="E22" s="123"/>
    </row>
    <row r="23" spans="2:5" ht="12.75" customHeight="1" x14ac:dyDescent="0.2">
      <c r="B23" s="125" t="s">
        <v>66</v>
      </c>
      <c r="C23" s="163">
        <v>2865</v>
      </c>
      <c r="D23" s="163">
        <f t="shared" si="0"/>
        <v>968370</v>
      </c>
      <c r="E23" s="123"/>
    </row>
    <row r="24" spans="2:5" ht="12.75" customHeight="1" x14ac:dyDescent="0.2">
      <c r="B24" s="125" t="s">
        <v>67</v>
      </c>
      <c r="C24" s="163">
        <v>1355</v>
      </c>
      <c r="D24" s="163">
        <f t="shared" si="0"/>
        <v>457990</v>
      </c>
      <c r="E24" s="123"/>
    </row>
    <row r="25" spans="2:5" ht="12.75" customHeight="1" x14ac:dyDescent="0.2">
      <c r="B25" s="125" t="s">
        <v>68</v>
      </c>
      <c r="C25" s="163">
        <v>1372</v>
      </c>
      <c r="D25" s="163">
        <f t="shared" si="0"/>
        <v>463736</v>
      </c>
      <c r="E25" s="123"/>
    </row>
    <row r="26" spans="2:5" ht="12.75" customHeight="1" x14ac:dyDescent="0.2">
      <c r="B26" s="125" t="s">
        <v>69</v>
      </c>
      <c r="C26" s="163">
        <v>1826</v>
      </c>
      <c r="D26" s="163">
        <f t="shared" si="0"/>
        <v>617188</v>
      </c>
      <c r="E26" s="123"/>
    </row>
    <row r="27" spans="2:5" ht="12.75" customHeight="1" x14ac:dyDescent="0.2">
      <c r="B27" s="126" t="s">
        <v>70</v>
      </c>
      <c r="C27" s="164">
        <v>2027</v>
      </c>
      <c r="D27" s="164">
        <f t="shared" si="0"/>
        <v>685126</v>
      </c>
      <c r="E27" s="123"/>
    </row>
    <row r="28" spans="2:5" x14ac:dyDescent="0.2">
      <c r="C28" s="33"/>
      <c r="D28" s="33"/>
      <c r="E28" s="33"/>
    </row>
  </sheetData>
  <mergeCells count="1">
    <mergeCell ref="B2:F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 č. 10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0"/>
  <sheetViews>
    <sheetView showGridLines="0" tabSelected="1" zoomScale="120" zoomScaleNormal="120" workbookViewId="0">
      <selection activeCell="L11" sqref="L11"/>
    </sheetView>
  </sheetViews>
  <sheetFormatPr defaultRowHeight="12.75" x14ac:dyDescent="0.2"/>
  <cols>
    <col min="2" max="2" width="14.7109375" customWidth="1"/>
    <col min="3" max="3" width="13.85546875" customWidth="1"/>
    <col min="4" max="4" width="12.42578125" customWidth="1"/>
    <col min="5" max="5" width="14.7109375" customWidth="1"/>
    <col min="6" max="6" width="13.85546875" customWidth="1"/>
    <col min="7" max="7" width="20.5703125" customWidth="1"/>
    <col min="8" max="8" width="19.42578125" customWidth="1"/>
  </cols>
  <sheetData>
    <row r="2" spans="2:9" ht="15.75" x14ac:dyDescent="0.25">
      <c r="B2" s="234" t="s">
        <v>146</v>
      </c>
      <c r="C2" s="235"/>
      <c r="D2" s="235"/>
      <c r="E2" s="235"/>
      <c r="F2" s="235"/>
      <c r="G2" s="236"/>
    </row>
    <row r="3" spans="2:9" ht="15.75" customHeight="1" x14ac:dyDescent="0.2"/>
    <row r="4" spans="2:9" ht="92.25" customHeight="1" x14ac:dyDescent="0.2">
      <c r="B4" s="134"/>
      <c r="C4" s="134" t="s">
        <v>87</v>
      </c>
      <c r="D4" s="134" t="s">
        <v>90</v>
      </c>
      <c r="E4" s="134" t="s">
        <v>91</v>
      </c>
      <c r="F4" s="134" t="s">
        <v>147</v>
      </c>
      <c r="G4" s="134" t="s">
        <v>148</v>
      </c>
      <c r="H4" s="134" t="s">
        <v>149</v>
      </c>
      <c r="I4" s="122"/>
    </row>
    <row r="5" spans="2:9" ht="12.75" customHeight="1" x14ac:dyDescent="0.2">
      <c r="B5" s="135" t="s">
        <v>106</v>
      </c>
      <c r="C5" s="137" t="s">
        <v>108</v>
      </c>
      <c r="D5" s="137" t="s">
        <v>107</v>
      </c>
      <c r="E5" s="137" t="s">
        <v>109</v>
      </c>
      <c r="F5" s="137" t="s">
        <v>110</v>
      </c>
      <c r="G5" s="137" t="s">
        <v>111</v>
      </c>
      <c r="H5" s="136" t="s">
        <v>112</v>
      </c>
      <c r="I5" s="123"/>
    </row>
    <row r="6" spans="2:9" ht="12.75" customHeight="1" x14ac:dyDescent="0.2">
      <c r="B6" s="135" t="s">
        <v>95</v>
      </c>
      <c r="C6" s="138">
        <v>294664</v>
      </c>
      <c r="D6" s="138">
        <v>145</v>
      </c>
      <c r="E6" s="138">
        <v>147</v>
      </c>
      <c r="F6" s="138">
        <v>71164300</v>
      </c>
      <c r="G6" s="138">
        <v>79489700</v>
      </c>
      <c r="H6" s="154">
        <v>0.67520000000000002</v>
      </c>
      <c r="I6" s="123"/>
    </row>
    <row r="7" spans="2:9" ht="12.75" customHeight="1" x14ac:dyDescent="0.2">
      <c r="B7" s="135" t="s">
        <v>97</v>
      </c>
      <c r="C7" s="138">
        <v>443690</v>
      </c>
      <c r="D7" s="138">
        <v>198</v>
      </c>
      <c r="E7" s="138">
        <v>185</v>
      </c>
      <c r="F7" s="138">
        <v>88955400</v>
      </c>
      <c r="G7" s="138">
        <v>100038000</v>
      </c>
      <c r="H7" s="154">
        <v>0.67520000000000002</v>
      </c>
      <c r="I7" s="123"/>
    </row>
    <row r="8" spans="2:9" ht="12.75" customHeight="1" x14ac:dyDescent="0.2">
      <c r="B8" s="135" t="s">
        <v>100</v>
      </c>
      <c r="C8" s="138">
        <v>509813</v>
      </c>
      <c r="D8" s="138">
        <v>181</v>
      </c>
      <c r="E8" s="138">
        <v>201</v>
      </c>
      <c r="F8" s="138">
        <v>96168000</v>
      </c>
      <c r="G8" s="138">
        <v>108690000</v>
      </c>
      <c r="H8" s="154">
        <v>0.67520000000000002</v>
      </c>
      <c r="I8" s="123"/>
    </row>
    <row r="9" spans="2:9" ht="12.75" customHeight="1" x14ac:dyDescent="0.2">
      <c r="B9" s="135" t="s">
        <v>99</v>
      </c>
      <c r="C9" s="138">
        <v>522662</v>
      </c>
      <c r="D9" s="138">
        <v>214</v>
      </c>
      <c r="E9" s="138">
        <v>204</v>
      </c>
      <c r="F9" s="138">
        <v>97610500</v>
      </c>
      <c r="G9" s="138">
        <v>110312200</v>
      </c>
      <c r="H9" s="154">
        <v>0.67520000000000002</v>
      </c>
      <c r="I9" s="123"/>
    </row>
    <row r="10" spans="2:9" ht="12.75" customHeight="1" x14ac:dyDescent="0.2">
      <c r="B10" s="135" t="s">
        <v>98</v>
      </c>
      <c r="C10" s="138">
        <v>551647</v>
      </c>
      <c r="D10" s="138">
        <v>230</v>
      </c>
      <c r="E10" s="138">
        <v>210</v>
      </c>
      <c r="F10" s="138">
        <v>100976400</v>
      </c>
      <c r="G10" s="138">
        <v>113556700</v>
      </c>
      <c r="H10" s="154">
        <v>0.67520000000000002</v>
      </c>
      <c r="I10" s="123"/>
    </row>
    <row r="11" spans="2:9" ht="12.75" customHeight="1" x14ac:dyDescent="0.2">
      <c r="B11" s="135" t="s">
        <v>94</v>
      </c>
      <c r="C11" s="138">
        <v>589899</v>
      </c>
      <c r="D11" s="138">
        <v>207</v>
      </c>
      <c r="E11" s="138">
        <v>219</v>
      </c>
      <c r="F11" s="138">
        <v>104342200</v>
      </c>
      <c r="G11" s="138">
        <v>118423400</v>
      </c>
      <c r="H11" s="154">
        <v>0.67520000000000002</v>
      </c>
      <c r="I11" s="123"/>
    </row>
    <row r="12" spans="2:9" ht="12.75" customHeight="1" x14ac:dyDescent="0.2">
      <c r="B12" s="135" t="s">
        <v>103</v>
      </c>
      <c r="C12" s="138">
        <v>582555</v>
      </c>
      <c r="D12" s="138">
        <v>215</v>
      </c>
      <c r="E12" s="138">
        <v>217</v>
      </c>
      <c r="F12" s="138">
        <v>104342200</v>
      </c>
      <c r="G12" s="138">
        <v>117341900</v>
      </c>
      <c r="H12" s="154">
        <v>0.67520000000000002</v>
      </c>
      <c r="I12" s="123"/>
    </row>
    <row r="13" spans="2:9" ht="12.75" customHeight="1" x14ac:dyDescent="0.2">
      <c r="B13" s="135" t="s">
        <v>102</v>
      </c>
      <c r="C13" s="138">
        <v>632015</v>
      </c>
      <c r="D13" s="138">
        <v>226</v>
      </c>
      <c r="E13" s="138">
        <v>227</v>
      </c>
      <c r="F13" s="138">
        <v>109631500</v>
      </c>
      <c r="G13" s="138">
        <v>122749400</v>
      </c>
      <c r="H13" s="154">
        <v>0.67520000000000002</v>
      </c>
      <c r="I13" s="123"/>
    </row>
    <row r="14" spans="2:9" ht="12.75" customHeight="1" x14ac:dyDescent="0.2">
      <c r="B14" s="135" t="s">
        <v>93</v>
      </c>
      <c r="C14" s="138">
        <v>644083</v>
      </c>
      <c r="D14" s="138">
        <v>258</v>
      </c>
      <c r="E14" s="138">
        <v>230</v>
      </c>
      <c r="F14" s="138">
        <v>110593200</v>
      </c>
      <c r="G14" s="138">
        <v>124371600</v>
      </c>
      <c r="H14" s="154">
        <v>0.67520000000000002</v>
      </c>
      <c r="I14" s="123"/>
    </row>
    <row r="15" spans="2:9" ht="12.75" customHeight="1" x14ac:dyDescent="0.2">
      <c r="B15" s="135" t="s">
        <v>96</v>
      </c>
      <c r="C15" s="138">
        <v>820965</v>
      </c>
      <c r="D15" s="138">
        <v>319</v>
      </c>
      <c r="E15" s="138">
        <v>264</v>
      </c>
      <c r="F15" s="138">
        <v>127422600</v>
      </c>
      <c r="G15" s="138">
        <v>142757000</v>
      </c>
      <c r="H15" s="154">
        <v>0.67520000000000002</v>
      </c>
      <c r="I15" s="123"/>
    </row>
    <row r="16" spans="2:9" ht="12.75" customHeight="1" x14ac:dyDescent="0.2">
      <c r="B16" s="135" t="s">
        <v>101</v>
      </c>
      <c r="C16" s="138">
        <v>1191989</v>
      </c>
      <c r="D16" s="138">
        <v>331</v>
      </c>
      <c r="E16" s="138">
        <v>316</v>
      </c>
      <c r="F16" s="138">
        <v>155311300</v>
      </c>
      <c r="G16" s="138">
        <v>170875800</v>
      </c>
      <c r="H16" s="154">
        <v>0.67520000000000002</v>
      </c>
      <c r="I16" s="123"/>
    </row>
    <row r="17" spans="2:9" ht="12.75" customHeight="1" x14ac:dyDescent="0.2">
      <c r="B17" s="135" t="s">
        <v>104</v>
      </c>
      <c r="C17" s="138">
        <v>1200539</v>
      </c>
      <c r="D17" s="138">
        <v>293</v>
      </c>
      <c r="E17" s="138">
        <v>317</v>
      </c>
      <c r="F17" s="138">
        <v>156273000</v>
      </c>
      <c r="G17" s="138">
        <v>171416500</v>
      </c>
      <c r="H17" s="154">
        <v>0.67520000000000002</v>
      </c>
      <c r="I17" s="123"/>
    </row>
    <row r="18" spans="2:9" ht="12.75" customHeight="1" x14ac:dyDescent="0.2">
      <c r="B18" s="139" t="s">
        <v>92</v>
      </c>
      <c r="C18" s="140">
        <v>1385141</v>
      </c>
      <c r="D18" s="140">
        <v>297</v>
      </c>
      <c r="E18" s="140">
        <v>334</v>
      </c>
      <c r="F18" s="140">
        <v>165408900</v>
      </c>
      <c r="G18" s="140">
        <v>180609200</v>
      </c>
      <c r="H18" s="155">
        <v>0.67520000000000002</v>
      </c>
      <c r="I18" s="123"/>
    </row>
    <row r="19" spans="2:9" ht="12.75" customHeight="1" x14ac:dyDescent="0.2">
      <c r="B19" s="141" t="s">
        <v>105</v>
      </c>
      <c r="C19" s="142">
        <f>SUM(C6:C18)</f>
        <v>9369662</v>
      </c>
      <c r="D19" s="142">
        <f>SUM(D6:D18)</f>
        <v>3114</v>
      </c>
      <c r="E19" s="142">
        <f>SUM(E6:E18)</f>
        <v>3071</v>
      </c>
      <c r="F19" s="142">
        <f>SUM(F6:F18)</f>
        <v>1488199500</v>
      </c>
      <c r="G19" s="142">
        <f>SUM(G6:G18)</f>
        <v>1660631400</v>
      </c>
      <c r="H19" s="142"/>
      <c r="I19" s="123"/>
    </row>
    <row r="20" spans="2:9" x14ac:dyDescent="0.2">
      <c r="C20" s="33"/>
      <c r="D20" s="33"/>
      <c r="E20" s="33"/>
      <c r="F20" s="33"/>
      <c r="G20" s="33"/>
      <c r="H20" s="33"/>
      <c r="I20" s="33"/>
    </row>
  </sheetData>
  <mergeCells count="1">
    <mergeCell ref="B2:G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č. 11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2"/>
  <sheetViews>
    <sheetView showGridLines="0" zoomScale="120" zoomScaleNormal="120" zoomScaleSheetLayoutView="100" workbookViewId="0">
      <selection activeCell="F25" sqref="F25"/>
    </sheetView>
  </sheetViews>
  <sheetFormatPr defaultRowHeight="15.75" x14ac:dyDescent="0.25"/>
  <cols>
    <col min="1" max="1" width="3.5703125" style="144" customWidth="1"/>
    <col min="2" max="2" width="54" style="144" customWidth="1"/>
    <col min="3" max="3" width="12" style="145" customWidth="1"/>
    <col min="4" max="4" width="11.85546875" style="145" customWidth="1"/>
    <col min="5" max="5" width="9.28515625" style="145" customWidth="1"/>
    <col min="6" max="6" width="12" style="145" customWidth="1"/>
    <col min="7" max="7" width="9.7109375" style="145" customWidth="1"/>
    <col min="8" max="8" width="10.28515625" style="145" customWidth="1"/>
    <col min="9" max="9" width="10.85546875" style="145" bestFit="1" customWidth="1"/>
    <col min="10" max="16384" width="9.140625" style="144"/>
  </cols>
  <sheetData>
    <row r="2" spans="2:12" x14ac:dyDescent="0.25">
      <c r="B2" s="219" t="s">
        <v>126</v>
      </c>
      <c r="C2" s="220"/>
      <c r="D2" s="220"/>
      <c r="E2" s="220"/>
      <c r="F2" s="220"/>
      <c r="G2" s="220"/>
      <c r="H2" s="220"/>
      <c r="I2" s="220"/>
      <c r="J2" s="220"/>
      <c r="K2" s="220"/>
      <c r="L2" s="220"/>
    </row>
    <row r="4" spans="2:12" ht="22.5" customHeight="1" x14ac:dyDescent="0.25">
      <c r="B4" s="172" t="s">
        <v>117</v>
      </c>
      <c r="C4" s="173" t="s">
        <v>118</v>
      </c>
      <c r="D4" s="173" t="s">
        <v>119</v>
      </c>
      <c r="E4" s="173">
        <v>2012</v>
      </c>
      <c r="F4" s="173" t="s">
        <v>120</v>
      </c>
      <c r="G4" s="173">
        <v>2016</v>
      </c>
      <c r="H4" s="173">
        <v>2017</v>
      </c>
      <c r="I4" s="173" t="s">
        <v>121</v>
      </c>
      <c r="J4" s="146"/>
    </row>
    <row r="5" spans="2:12" ht="18" customHeight="1" x14ac:dyDescent="0.25">
      <c r="B5" s="174" t="s">
        <v>128</v>
      </c>
      <c r="C5" s="175">
        <v>0.2059</v>
      </c>
      <c r="D5" s="175">
        <v>0.214</v>
      </c>
      <c r="E5" s="176">
        <v>0.1993</v>
      </c>
      <c r="F5" s="176">
        <v>0.20830000000000001</v>
      </c>
      <c r="G5" s="175">
        <v>0.20830000000000001</v>
      </c>
      <c r="H5" s="176">
        <v>0.214</v>
      </c>
      <c r="I5" s="176">
        <v>0.23580000000000001</v>
      </c>
      <c r="J5" s="147"/>
    </row>
    <row r="6" spans="2:12" ht="12.75" customHeight="1" x14ac:dyDescent="0.25">
      <c r="B6" s="174" t="s">
        <v>129</v>
      </c>
      <c r="C6" s="175">
        <v>0.2059</v>
      </c>
      <c r="D6" s="175">
        <v>0.214</v>
      </c>
      <c r="E6" s="175">
        <v>0.214</v>
      </c>
      <c r="F6" s="175">
        <v>0.23580000000000001</v>
      </c>
      <c r="G6" s="175">
        <v>0.23580000000000001</v>
      </c>
      <c r="H6" s="175">
        <v>0.23580000000000001</v>
      </c>
      <c r="I6" s="175">
        <v>0.23580000000000001</v>
      </c>
      <c r="J6" s="147"/>
    </row>
    <row r="7" spans="2:12" ht="18" customHeight="1" x14ac:dyDescent="0.25">
      <c r="B7" s="174" t="s">
        <v>130</v>
      </c>
      <c r="C7" s="175">
        <v>0.2059</v>
      </c>
      <c r="D7" s="175">
        <v>0.214</v>
      </c>
      <c r="E7" s="175">
        <v>0.214</v>
      </c>
      <c r="F7" s="175">
        <v>0.23580000000000001</v>
      </c>
      <c r="G7" s="175">
        <v>0.23580000000000001</v>
      </c>
      <c r="H7" s="175">
        <v>0.23580000000000001</v>
      </c>
      <c r="I7" s="175">
        <v>0.23580000000000001</v>
      </c>
      <c r="J7" s="147"/>
    </row>
    <row r="8" spans="2:12" ht="16.5" customHeight="1" x14ac:dyDescent="0.25">
      <c r="B8" s="174" t="s">
        <v>131</v>
      </c>
      <c r="C8" s="175">
        <v>0.2059</v>
      </c>
      <c r="D8" s="175">
        <v>0.214</v>
      </c>
      <c r="E8" s="175">
        <v>0.214</v>
      </c>
      <c r="F8" s="175">
        <v>0.23580000000000001</v>
      </c>
      <c r="G8" s="175">
        <v>0.23580000000000001</v>
      </c>
      <c r="H8" s="175">
        <v>0.23580000000000001</v>
      </c>
      <c r="I8" s="175">
        <v>0.23580000000000001</v>
      </c>
      <c r="J8" s="147"/>
    </row>
    <row r="9" spans="2:12" ht="16.5" customHeight="1" x14ac:dyDescent="0.25">
      <c r="B9" s="177" t="s">
        <v>135</v>
      </c>
      <c r="C9" s="178">
        <v>0.2059</v>
      </c>
      <c r="D9" s="178">
        <v>0.214</v>
      </c>
      <c r="E9" s="178">
        <v>0.214</v>
      </c>
      <c r="F9" s="179">
        <v>0.22869999999999999</v>
      </c>
      <c r="G9" s="179">
        <v>0.23580000000000001</v>
      </c>
      <c r="H9" s="178">
        <v>0.23580000000000001</v>
      </c>
      <c r="I9" s="178">
        <v>0.23580000000000001</v>
      </c>
      <c r="J9" s="147"/>
    </row>
    <row r="10" spans="2:12" ht="40.5" customHeight="1" x14ac:dyDescent="0.25">
      <c r="B10" s="180" t="s">
        <v>133</v>
      </c>
      <c r="C10" s="181">
        <v>1.4999999999999999E-2</v>
      </c>
      <c r="D10" s="181">
        <v>1.4999999999999999E-2</v>
      </c>
      <c r="E10" s="181">
        <v>1.4999999999999999E-2</v>
      </c>
      <c r="F10" s="181">
        <v>1.4999999999999999E-2</v>
      </c>
      <c r="G10" s="181">
        <v>1.4999999999999999E-2</v>
      </c>
      <c r="H10" s="181">
        <v>1.4999999999999999E-2</v>
      </c>
      <c r="I10" s="181">
        <v>1.4999999999999999E-2</v>
      </c>
      <c r="J10" s="147"/>
    </row>
    <row r="11" spans="2:12" ht="25.5" customHeight="1" x14ac:dyDescent="0.25">
      <c r="B11" s="180" t="s">
        <v>134</v>
      </c>
      <c r="C11" s="181">
        <v>0.3</v>
      </c>
      <c r="D11" s="181">
        <v>0.3</v>
      </c>
      <c r="E11" s="181">
        <v>0.3</v>
      </c>
      <c r="F11" s="181">
        <v>0.3</v>
      </c>
      <c r="G11" s="181">
        <v>0.3</v>
      </c>
      <c r="H11" s="182">
        <v>0</v>
      </c>
      <c r="I11" s="182">
        <v>0</v>
      </c>
      <c r="J11" s="147"/>
    </row>
    <row r="12" spans="2:12" ht="18.75" customHeight="1" x14ac:dyDescent="0.25">
      <c r="B12" s="180" t="s">
        <v>132</v>
      </c>
      <c r="C12" s="181">
        <v>1</v>
      </c>
      <c r="D12" s="181">
        <v>1</v>
      </c>
      <c r="E12" s="181">
        <v>1</v>
      </c>
      <c r="F12" s="181">
        <v>1</v>
      </c>
      <c r="G12" s="181">
        <v>1</v>
      </c>
      <c r="H12" s="181">
        <v>1</v>
      </c>
      <c r="I12" s="181">
        <v>1</v>
      </c>
      <c r="J12" s="147"/>
    </row>
    <row r="13" spans="2:12" ht="18.75" customHeight="1" x14ac:dyDescent="0.25">
      <c r="B13" s="152"/>
      <c r="C13" s="153"/>
      <c r="D13" s="153"/>
      <c r="E13" s="153"/>
      <c r="F13" s="153"/>
      <c r="G13" s="153"/>
      <c r="H13" s="153"/>
      <c r="I13" s="153"/>
      <c r="J13" s="147"/>
    </row>
    <row r="14" spans="2:12" ht="12.75" customHeight="1" x14ac:dyDescent="0.25">
      <c r="B14" s="150"/>
      <c r="C14" s="151"/>
      <c r="D14" s="151"/>
      <c r="E14" s="151"/>
      <c r="F14" s="151"/>
      <c r="G14" s="151"/>
      <c r="H14" s="151"/>
      <c r="I14" s="151"/>
      <c r="J14" s="147"/>
    </row>
    <row r="15" spans="2:12" ht="21.75" customHeight="1" x14ac:dyDescent="0.25">
      <c r="B15" s="172" t="s">
        <v>122</v>
      </c>
      <c r="C15" s="173" t="s">
        <v>123</v>
      </c>
      <c r="D15" s="173" t="s">
        <v>124</v>
      </c>
      <c r="E15" s="173">
        <v>2012</v>
      </c>
      <c r="F15" s="173" t="s">
        <v>120</v>
      </c>
      <c r="G15" s="173">
        <v>2016</v>
      </c>
      <c r="H15" s="173">
        <v>2017</v>
      </c>
      <c r="I15" s="173" t="s">
        <v>125</v>
      </c>
      <c r="J15" s="147"/>
    </row>
    <row r="16" spans="2:12" ht="15.75" customHeight="1" x14ac:dyDescent="0.25">
      <c r="B16" s="174" t="s">
        <v>128</v>
      </c>
      <c r="C16" s="175">
        <v>3.1E-2</v>
      </c>
      <c r="D16" s="175">
        <v>8.9200000000000002E-2</v>
      </c>
      <c r="E16" s="176">
        <v>8.2900000000000001E-2</v>
      </c>
      <c r="F16" s="176">
        <v>7.8600000000000003E-2</v>
      </c>
      <c r="G16" s="175">
        <v>8.9200000000000002E-2</v>
      </c>
      <c r="H16" s="176">
        <v>8.9200000000000002E-2</v>
      </c>
      <c r="I16" s="176">
        <v>8.9200000000000002E-2</v>
      </c>
      <c r="J16" s="147"/>
    </row>
    <row r="17" spans="2:10" ht="14.25" customHeight="1" x14ac:dyDescent="0.25">
      <c r="B17" s="174" t="s">
        <v>129</v>
      </c>
      <c r="C17" s="175">
        <v>3.1E-2</v>
      </c>
      <c r="D17" s="175">
        <v>8.9200000000000002E-2</v>
      </c>
      <c r="E17" s="175">
        <v>8.9200000000000002E-2</v>
      </c>
      <c r="F17" s="175">
        <v>8.9200000000000002E-2</v>
      </c>
      <c r="G17" s="175">
        <v>8.9200000000000002E-2</v>
      </c>
      <c r="H17" s="175">
        <v>8.9200000000000002E-2</v>
      </c>
      <c r="I17" s="175">
        <v>8.9200000000000002E-2</v>
      </c>
      <c r="J17" s="147"/>
    </row>
    <row r="18" spans="2:10" ht="12.75" customHeight="1" x14ac:dyDescent="0.25">
      <c r="B18" s="174" t="s">
        <v>130</v>
      </c>
      <c r="C18" s="175">
        <v>3.1E-2</v>
      </c>
      <c r="D18" s="175">
        <v>8.9200000000000002E-2</v>
      </c>
      <c r="E18" s="175">
        <v>8.9200000000000002E-2</v>
      </c>
      <c r="F18" s="175">
        <v>8.9200000000000002E-2</v>
      </c>
      <c r="G18" s="175">
        <v>8.9200000000000002E-2</v>
      </c>
      <c r="H18" s="175">
        <v>8.9200000000000002E-2</v>
      </c>
      <c r="I18" s="175">
        <v>8.9200000000000002E-2</v>
      </c>
      <c r="J18" s="147"/>
    </row>
    <row r="19" spans="2:10" ht="13.5" customHeight="1" x14ac:dyDescent="0.25">
      <c r="B19" s="174" t="s">
        <v>131</v>
      </c>
      <c r="C19" s="175">
        <v>3.1E-2</v>
      </c>
      <c r="D19" s="175">
        <v>8.9200000000000002E-2</v>
      </c>
      <c r="E19" s="175">
        <v>8.9200000000000002E-2</v>
      </c>
      <c r="F19" s="175">
        <v>8.9200000000000002E-2</v>
      </c>
      <c r="G19" s="175">
        <v>8.9200000000000002E-2</v>
      </c>
      <c r="H19" s="175">
        <v>8.9200000000000002E-2</v>
      </c>
      <c r="I19" s="175">
        <v>8.9200000000000002E-2</v>
      </c>
      <c r="J19" s="147"/>
    </row>
    <row r="20" spans="2:10" ht="15.75" customHeight="1" x14ac:dyDescent="0.25">
      <c r="B20" s="177" t="s">
        <v>135</v>
      </c>
      <c r="C20" s="178">
        <v>3.1E-2</v>
      </c>
      <c r="D20" s="178">
        <v>8.9200000000000002E-2</v>
      </c>
      <c r="E20" s="178">
        <v>8.9200000000000002E-2</v>
      </c>
      <c r="F20" s="179">
        <v>8.6499999999999994E-2</v>
      </c>
      <c r="G20" s="179">
        <v>8.9200000000000002E-2</v>
      </c>
      <c r="H20" s="178">
        <v>8.9200000000000002E-2</v>
      </c>
      <c r="I20" s="178">
        <v>8.9200000000000002E-2</v>
      </c>
      <c r="J20" s="147"/>
    </row>
    <row r="21" spans="2:10" x14ac:dyDescent="0.25">
      <c r="C21" s="148"/>
      <c r="D21" s="148"/>
      <c r="E21" s="148"/>
      <c r="F21" s="148"/>
      <c r="G21" s="148"/>
      <c r="H21" s="148"/>
      <c r="I21" s="148"/>
      <c r="J21" s="149"/>
    </row>
    <row r="22" spans="2:10" x14ac:dyDescent="0.25">
      <c r="B22" s="183" t="s">
        <v>136</v>
      </c>
    </row>
  </sheetData>
  <mergeCells count="1">
    <mergeCell ref="B2:L2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  <headerFooter>
    <oddHeader>&amp;RPříloha č.2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zoomScaleNormal="100" zoomScaleSheetLayoutView="100" workbookViewId="0">
      <selection activeCell="C7" sqref="C7"/>
    </sheetView>
  </sheetViews>
  <sheetFormatPr defaultRowHeight="12.75" x14ac:dyDescent="0.2"/>
  <sheetData/>
  <printOptions horizontalCentered="1" verticalCentered="1"/>
  <pageMargins left="3.937007874015748E-2" right="3.937007874015748E-2" top="0.74803149606299213" bottom="0.35433070866141736" header="0.31496062992125984" footer="0.31496062992125984"/>
  <pageSetup paperSize="9" scale="73" orientation="landscape" r:id="rId1"/>
  <headerFooter>
    <oddHeader xml:space="preserve">&amp;R&amp;12Příloha č. 3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showZeros="0" zoomScale="120" zoomScaleNormal="120" workbookViewId="0">
      <selection activeCell="I27" sqref="I27"/>
    </sheetView>
  </sheetViews>
  <sheetFormatPr defaultRowHeight="15" x14ac:dyDescent="0.25"/>
  <cols>
    <col min="1" max="1" width="39.5703125" style="6" customWidth="1"/>
    <col min="2" max="3" width="11.140625" style="1" customWidth="1"/>
    <col min="4" max="4" width="11.5703125" style="1" customWidth="1"/>
    <col min="5" max="5" width="10.85546875" style="1" customWidth="1"/>
    <col min="6" max="6" width="10" style="1" customWidth="1"/>
    <col min="7" max="9" width="9.140625" style="1"/>
    <col min="10" max="10" width="11.42578125" style="1" customWidth="1"/>
    <col min="11" max="11" width="8.85546875" style="1" customWidth="1"/>
    <col min="12" max="16384" width="9.140625" style="1"/>
  </cols>
  <sheetData>
    <row r="1" spans="1:12" ht="33" customHeight="1" x14ac:dyDescent="0.2">
      <c r="A1" s="219" t="s">
        <v>153</v>
      </c>
      <c r="B1" s="220"/>
      <c r="C1" s="220"/>
      <c r="D1" s="220"/>
      <c r="E1" s="220"/>
      <c r="F1" s="220"/>
      <c r="G1" s="220"/>
      <c r="H1" s="220"/>
      <c r="I1" s="220"/>
    </row>
    <row r="2" spans="1:12" ht="27.75" customHeight="1" x14ac:dyDescent="0.2">
      <c r="A2" s="29"/>
      <c r="B2" s="81"/>
      <c r="C2" s="81"/>
      <c r="D2" s="32"/>
      <c r="G2" s="34"/>
      <c r="K2" s="80" t="s">
        <v>0</v>
      </c>
    </row>
    <row r="3" spans="1:12" s="2" customFormat="1" ht="27.75" customHeight="1" x14ac:dyDescent="0.2">
      <c r="A3" s="82" t="s">
        <v>1</v>
      </c>
      <c r="B3" s="221" t="s">
        <v>151</v>
      </c>
      <c r="C3" s="222"/>
      <c r="D3" s="223"/>
      <c r="E3" s="221" t="s">
        <v>152</v>
      </c>
      <c r="F3" s="222"/>
      <c r="G3" s="223"/>
      <c r="H3" s="224" t="s">
        <v>154</v>
      </c>
      <c r="I3" s="225"/>
      <c r="J3" s="221" t="s">
        <v>155</v>
      </c>
      <c r="K3" s="226"/>
      <c r="L3" s="67"/>
    </row>
    <row r="4" spans="1:12" s="2" customFormat="1" ht="24.75" customHeight="1" x14ac:dyDescent="0.2">
      <c r="A4" s="86"/>
      <c r="B4" s="184" t="s">
        <v>83</v>
      </c>
      <c r="C4" s="184" t="s">
        <v>39</v>
      </c>
      <c r="D4" s="184" t="s">
        <v>2</v>
      </c>
      <c r="E4" s="184" t="s">
        <v>83</v>
      </c>
      <c r="F4" s="184" t="s">
        <v>39</v>
      </c>
      <c r="G4" s="184" t="s">
        <v>2</v>
      </c>
      <c r="H4" s="184" t="s">
        <v>40</v>
      </c>
      <c r="I4" s="184" t="s">
        <v>39</v>
      </c>
      <c r="J4" s="184" t="s">
        <v>46</v>
      </c>
      <c r="K4" s="185" t="s">
        <v>11</v>
      </c>
      <c r="L4" s="67"/>
    </row>
    <row r="5" spans="1:12" s="3" customFormat="1" ht="12.75" customHeight="1" x14ac:dyDescent="0.25">
      <c r="A5" s="91" t="s">
        <v>3</v>
      </c>
      <c r="B5" s="188">
        <v>99</v>
      </c>
      <c r="C5" s="188">
        <v>37.5</v>
      </c>
      <c r="D5" s="188">
        <f t="shared" ref="D5:D19" si="0">B5+C5</f>
        <v>136.5</v>
      </c>
      <c r="E5" s="194">
        <v>104.5</v>
      </c>
      <c r="F5" s="194">
        <v>39.5</v>
      </c>
      <c r="G5" s="194">
        <f t="shared" ref="G5:G19" si="1">E5+F5</f>
        <v>144</v>
      </c>
      <c r="H5" s="195">
        <f>E5-B5</f>
        <v>5.5</v>
      </c>
      <c r="I5" s="195">
        <f>F5-C5</f>
        <v>2</v>
      </c>
      <c r="J5" s="195">
        <f>E5/B5*100</f>
        <v>105.55555555555556</v>
      </c>
      <c r="K5" s="195">
        <f>F5/C5*100</f>
        <v>105.33333333333333</v>
      </c>
      <c r="L5" s="69"/>
    </row>
    <row r="6" spans="1:12" s="3" customFormat="1" ht="12.75" customHeight="1" x14ac:dyDescent="0.25">
      <c r="A6" s="90" t="s">
        <v>4</v>
      </c>
      <c r="B6" s="189">
        <v>39.9</v>
      </c>
      <c r="C6" s="189">
        <v>12.4</v>
      </c>
      <c r="D6" s="189">
        <f t="shared" si="0"/>
        <v>52.3</v>
      </c>
      <c r="E6" s="196">
        <v>39.200000000000003</v>
      </c>
      <c r="F6" s="196">
        <v>12.1</v>
      </c>
      <c r="G6" s="196">
        <f t="shared" si="1"/>
        <v>51.300000000000004</v>
      </c>
      <c r="H6" s="197">
        <f t="shared" ref="H6:H20" si="2">E6-B6</f>
        <v>-0.69999999999999574</v>
      </c>
      <c r="I6" s="197">
        <f t="shared" ref="I6:I20" si="3">F6-C6</f>
        <v>-0.30000000000000071</v>
      </c>
      <c r="J6" s="197">
        <f t="shared" ref="J6:J20" si="4">E6/B6*100</f>
        <v>98.245614035087726</v>
      </c>
      <c r="K6" s="197">
        <f t="shared" ref="K6:K20" si="5">F6/C6*100</f>
        <v>97.58064516129032</v>
      </c>
      <c r="L6" s="69"/>
    </row>
    <row r="7" spans="1:12" s="4" customFormat="1" ht="12.75" customHeight="1" x14ac:dyDescent="0.25">
      <c r="A7" s="83" t="s">
        <v>5</v>
      </c>
      <c r="B7" s="190">
        <v>32.1</v>
      </c>
      <c r="C7" s="190">
        <v>12.1</v>
      </c>
      <c r="D7" s="190">
        <f t="shared" si="0"/>
        <v>44.2</v>
      </c>
      <c r="E7" s="198">
        <v>31.2</v>
      </c>
      <c r="F7" s="198">
        <v>11.8</v>
      </c>
      <c r="G7" s="198">
        <f t="shared" si="1"/>
        <v>43</v>
      </c>
      <c r="H7" s="199">
        <f t="shared" si="2"/>
        <v>-0.90000000000000213</v>
      </c>
      <c r="I7" s="199">
        <f t="shared" si="3"/>
        <v>-0.29999999999999893</v>
      </c>
      <c r="J7" s="199">
        <f t="shared" si="4"/>
        <v>97.196261682242977</v>
      </c>
      <c r="K7" s="199">
        <f t="shared" si="5"/>
        <v>97.520661157024804</v>
      </c>
      <c r="L7" s="70"/>
    </row>
    <row r="8" spans="1:12" s="4" customFormat="1" ht="12.75" customHeight="1" x14ac:dyDescent="0.25">
      <c r="A8" s="92" t="s">
        <v>6</v>
      </c>
      <c r="B8" s="191">
        <v>7.8</v>
      </c>
      <c r="C8" s="191">
        <v>0.3</v>
      </c>
      <c r="D8" s="191">
        <f t="shared" si="0"/>
        <v>8.1</v>
      </c>
      <c r="E8" s="200">
        <v>8</v>
      </c>
      <c r="F8" s="200">
        <v>0.3</v>
      </c>
      <c r="G8" s="200">
        <f t="shared" si="1"/>
        <v>8.3000000000000007</v>
      </c>
      <c r="H8" s="201">
        <f t="shared" si="2"/>
        <v>0.20000000000000018</v>
      </c>
      <c r="I8" s="201">
        <f t="shared" si="3"/>
        <v>0</v>
      </c>
      <c r="J8" s="201">
        <f t="shared" si="4"/>
        <v>102.56410256410258</v>
      </c>
      <c r="K8" s="201">
        <f t="shared" si="5"/>
        <v>100</v>
      </c>
      <c r="L8" s="70"/>
    </row>
    <row r="9" spans="1:12" s="3" customFormat="1" ht="12.75" customHeight="1" x14ac:dyDescent="0.25">
      <c r="A9" s="90" t="s">
        <v>7</v>
      </c>
      <c r="B9" s="189">
        <v>55.2</v>
      </c>
      <c r="C9" s="189">
        <v>19.7</v>
      </c>
      <c r="D9" s="189">
        <f t="shared" si="0"/>
        <v>74.900000000000006</v>
      </c>
      <c r="E9" s="196">
        <v>62.1</v>
      </c>
      <c r="F9" s="196">
        <v>22.2</v>
      </c>
      <c r="G9" s="196">
        <f t="shared" si="1"/>
        <v>84.3</v>
      </c>
      <c r="H9" s="197">
        <f t="shared" si="2"/>
        <v>6.8999999999999986</v>
      </c>
      <c r="I9" s="197">
        <f t="shared" si="3"/>
        <v>2.5</v>
      </c>
      <c r="J9" s="197">
        <f t="shared" si="4"/>
        <v>112.5</v>
      </c>
      <c r="K9" s="197">
        <f t="shared" si="5"/>
        <v>112.69035532994924</v>
      </c>
      <c r="L9" s="69"/>
    </row>
    <row r="10" spans="1:12" s="4" customFormat="1" ht="12.75" customHeight="1" x14ac:dyDescent="0.25">
      <c r="A10" s="83" t="s">
        <v>8</v>
      </c>
      <c r="B10" s="190">
        <v>4.7</v>
      </c>
      <c r="C10" s="190">
        <v>1.8</v>
      </c>
      <c r="D10" s="190">
        <f t="shared" si="0"/>
        <v>6.5</v>
      </c>
      <c r="E10" s="198">
        <v>5</v>
      </c>
      <c r="F10" s="198">
        <v>1.9</v>
      </c>
      <c r="G10" s="198">
        <f t="shared" si="1"/>
        <v>6.9</v>
      </c>
      <c r="H10" s="199">
        <f t="shared" si="2"/>
        <v>0.29999999999999982</v>
      </c>
      <c r="I10" s="199">
        <f t="shared" si="3"/>
        <v>9.9999999999999867E-2</v>
      </c>
      <c r="J10" s="199">
        <f t="shared" si="4"/>
        <v>106.38297872340425</v>
      </c>
      <c r="K10" s="199">
        <f t="shared" si="5"/>
        <v>105.55555555555556</v>
      </c>
      <c r="L10" s="70"/>
    </row>
    <row r="11" spans="1:12" s="4" customFormat="1" ht="12.75" customHeight="1" x14ac:dyDescent="0.25">
      <c r="A11" s="83" t="s">
        <v>74</v>
      </c>
      <c r="B11" s="190">
        <v>0.4</v>
      </c>
      <c r="C11" s="190">
        <v>0.1</v>
      </c>
      <c r="D11" s="190">
        <f t="shared" si="0"/>
        <v>0.5</v>
      </c>
      <c r="E11" s="198">
        <v>0.8</v>
      </c>
      <c r="F11" s="198">
        <v>0.3</v>
      </c>
      <c r="G11" s="198">
        <f t="shared" si="1"/>
        <v>1.1000000000000001</v>
      </c>
      <c r="H11" s="199">
        <f t="shared" si="2"/>
        <v>0.4</v>
      </c>
      <c r="I11" s="199">
        <f t="shared" si="3"/>
        <v>0.19999999999999998</v>
      </c>
      <c r="J11" s="199">
        <f t="shared" si="4"/>
        <v>200</v>
      </c>
      <c r="K11" s="199">
        <f t="shared" si="5"/>
        <v>299.99999999999994</v>
      </c>
      <c r="L11" s="70"/>
    </row>
    <row r="12" spans="1:12" s="4" customFormat="1" ht="12.75" customHeight="1" x14ac:dyDescent="0.25">
      <c r="A12" s="84" t="s">
        <v>75</v>
      </c>
      <c r="B12" s="204">
        <v>0.4</v>
      </c>
      <c r="C12" s="204">
        <v>0.1</v>
      </c>
      <c r="D12" s="204">
        <f t="shared" si="0"/>
        <v>0.5</v>
      </c>
      <c r="E12" s="205">
        <v>0.8</v>
      </c>
      <c r="F12" s="205">
        <v>0.3</v>
      </c>
      <c r="G12" s="205">
        <f t="shared" si="1"/>
        <v>1.1000000000000001</v>
      </c>
      <c r="H12" s="199">
        <f t="shared" si="2"/>
        <v>0.4</v>
      </c>
      <c r="I12" s="199">
        <f t="shared" si="3"/>
        <v>0.19999999999999998</v>
      </c>
      <c r="J12" s="199">
        <f t="shared" si="4"/>
        <v>200</v>
      </c>
      <c r="K12" s="199">
        <f t="shared" si="5"/>
        <v>299.99999999999994</v>
      </c>
      <c r="L12" s="70"/>
    </row>
    <row r="13" spans="1:12" s="4" customFormat="1" ht="12.75" customHeight="1" x14ac:dyDescent="0.25">
      <c r="A13" s="83" t="s">
        <v>76</v>
      </c>
      <c r="B13" s="190">
        <v>50.1</v>
      </c>
      <c r="C13" s="190">
        <v>17.8</v>
      </c>
      <c r="D13" s="190">
        <f>B13+C13</f>
        <v>67.900000000000006</v>
      </c>
      <c r="E13" s="198">
        <v>56.3</v>
      </c>
      <c r="F13" s="198">
        <v>20</v>
      </c>
      <c r="G13" s="198">
        <f t="shared" si="1"/>
        <v>76.3</v>
      </c>
      <c r="H13" s="199">
        <f t="shared" si="2"/>
        <v>6.1999999999999957</v>
      </c>
      <c r="I13" s="199">
        <f t="shared" si="3"/>
        <v>2.1999999999999993</v>
      </c>
      <c r="J13" s="199">
        <f t="shared" si="4"/>
        <v>112.375249500998</v>
      </c>
      <c r="K13" s="199">
        <f t="shared" si="5"/>
        <v>112.35955056179773</v>
      </c>
      <c r="L13" s="70"/>
    </row>
    <row r="14" spans="1:12" s="4" customFormat="1" ht="12.75" customHeight="1" x14ac:dyDescent="0.25">
      <c r="A14" s="84" t="s">
        <v>77</v>
      </c>
      <c r="B14" s="204">
        <v>47.1</v>
      </c>
      <c r="C14" s="204">
        <v>17.8</v>
      </c>
      <c r="D14" s="204">
        <f t="shared" si="0"/>
        <v>64.900000000000006</v>
      </c>
      <c r="E14" s="205">
        <v>52.9</v>
      </c>
      <c r="F14" s="205">
        <v>20</v>
      </c>
      <c r="G14" s="205">
        <f t="shared" si="1"/>
        <v>72.900000000000006</v>
      </c>
      <c r="H14" s="199">
        <f t="shared" si="2"/>
        <v>5.7999999999999972</v>
      </c>
      <c r="I14" s="199">
        <f t="shared" si="3"/>
        <v>2.1999999999999993</v>
      </c>
      <c r="J14" s="199">
        <f t="shared" si="4"/>
        <v>112.31422505307856</v>
      </c>
      <c r="K14" s="199">
        <f t="shared" si="5"/>
        <v>112.35955056179773</v>
      </c>
      <c r="L14" s="70"/>
    </row>
    <row r="15" spans="1:12" s="4" customFormat="1" ht="12.75" customHeight="1" x14ac:dyDescent="0.25">
      <c r="A15" s="84" t="s">
        <v>9</v>
      </c>
      <c r="B15" s="204">
        <v>3</v>
      </c>
      <c r="C15" s="204"/>
      <c r="D15" s="204">
        <f t="shared" si="0"/>
        <v>3</v>
      </c>
      <c r="E15" s="205">
        <v>3.4</v>
      </c>
      <c r="F15" s="205"/>
      <c r="G15" s="205">
        <f t="shared" si="1"/>
        <v>3.4</v>
      </c>
      <c r="H15" s="199">
        <f t="shared" si="2"/>
        <v>0.39999999999999991</v>
      </c>
      <c r="I15" s="199">
        <f t="shared" si="3"/>
        <v>0</v>
      </c>
      <c r="J15" s="199">
        <f t="shared" si="4"/>
        <v>113.33333333333333</v>
      </c>
      <c r="K15" s="199"/>
      <c r="L15" s="70"/>
    </row>
    <row r="16" spans="1:12" s="3" customFormat="1" ht="12.75" customHeight="1" x14ac:dyDescent="0.25">
      <c r="A16" s="93" t="s">
        <v>38</v>
      </c>
      <c r="B16" s="192">
        <v>11.1</v>
      </c>
      <c r="C16" s="192"/>
      <c r="D16" s="192">
        <f t="shared" si="0"/>
        <v>11.1</v>
      </c>
      <c r="E16" s="202">
        <v>11.3</v>
      </c>
      <c r="F16" s="202"/>
      <c r="G16" s="202">
        <f t="shared" si="1"/>
        <v>11.3</v>
      </c>
      <c r="H16" s="203">
        <f t="shared" si="2"/>
        <v>0.20000000000000107</v>
      </c>
      <c r="I16" s="203">
        <f t="shared" si="3"/>
        <v>0</v>
      </c>
      <c r="J16" s="203">
        <f t="shared" si="4"/>
        <v>101.8018018018018</v>
      </c>
      <c r="K16" s="203"/>
      <c r="L16" s="69"/>
    </row>
    <row r="17" spans="1:13" s="5" customFormat="1" ht="12.75" customHeight="1" x14ac:dyDescent="0.3">
      <c r="A17" s="91" t="s">
        <v>78</v>
      </c>
      <c r="B17" s="188">
        <v>7.7</v>
      </c>
      <c r="C17" s="188"/>
      <c r="D17" s="193">
        <f t="shared" si="0"/>
        <v>7.7</v>
      </c>
      <c r="E17" s="194">
        <v>8.1</v>
      </c>
      <c r="F17" s="194"/>
      <c r="G17" s="194">
        <f t="shared" si="1"/>
        <v>8.1</v>
      </c>
      <c r="H17" s="195">
        <f t="shared" si="2"/>
        <v>0.39999999999999947</v>
      </c>
      <c r="I17" s="195">
        <f t="shared" si="3"/>
        <v>0</v>
      </c>
      <c r="J17" s="195">
        <f t="shared" si="4"/>
        <v>105.1948051948052</v>
      </c>
      <c r="K17" s="195"/>
      <c r="L17" s="71"/>
    </row>
    <row r="18" spans="1:13" ht="12.75" customHeight="1" x14ac:dyDescent="0.2">
      <c r="A18" s="91" t="s">
        <v>71</v>
      </c>
      <c r="B18" s="188">
        <v>4.8899999999999997</v>
      </c>
      <c r="C18" s="188"/>
      <c r="D18" s="193">
        <f t="shared" si="0"/>
        <v>4.8899999999999997</v>
      </c>
      <c r="E18" s="194">
        <v>4.7300000000000004</v>
      </c>
      <c r="F18" s="194"/>
      <c r="G18" s="194">
        <f t="shared" si="1"/>
        <v>4.7300000000000004</v>
      </c>
      <c r="H18" s="195">
        <f t="shared" si="2"/>
        <v>-0.15999999999999925</v>
      </c>
      <c r="I18" s="195">
        <f t="shared" si="3"/>
        <v>0</v>
      </c>
      <c r="J18" s="195">
        <f t="shared" si="4"/>
        <v>96.728016359918215</v>
      </c>
      <c r="K18" s="195"/>
      <c r="L18" s="68"/>
    </row>
    <row r="19" spans="1:13" ht="12.75" customHeight="1" x14ac:dyDescent="0.2">
      <c r="A19" s="91" t="s">
        <v>72</v>
      </c>
      <c r="B19" s="188">
        <v>2.8</v>
      </c>
      <c r="C19" s="188">
        <v>0.1</v>
      </c>
      <c r="D19" s="193">
        <f t="shared" si="0"/>
        <v>2.9</v>
      </c>
      <c r="E19" s="194">
        <v>3</v>
      </c>
      <c r="F19" s="194">
        <v>0.1</v>
      </c>
      <c r="G19" s="194">
        <f t="shared" si="1"/>
        <v>3.1</v>
      </c>
      <c r="H19" s="195">
        <f t="shared" si="2"/>
        <v>0.20000000000000018</v>
      </c>
      <c r="I19" s="195">
        <f t="shared" si="3"/>
        <v>0</v>
      </c>
      <c r="J19" s="195">
        <f t="shared" si="4"/>
        <v>107.14285714285714</v>
      </c>
      <c r="K19" s="195"/>
      <c r="L19" s="68"/>
    </row>
    <row r="20" spans="1:13" ht="12.75" customHeight="1" x14ac:dyDescent="0.2">
      <c r="A20" s="85" t="s">
        <v>84</v>
      </c>
      <c r="B20" s="186">
        <f t="shared" ref="B20:G20" si="6">B5+B6+B9+B16+B17+B18+B19</f>
        <v>220.59</v>
      </c>
      <c r="C20" s="186">
        <f t="shared" si="6"/>
        <v>69.699999999999989</v>
      </c>
      <c r="D20" s="186">
        <f t="shared" si="6"/>
        <v>290.29000000000002</v>
      </c>
      <c r="E20" s="186">
        <f t="shared" si="6"/>
        <v>232.92999999999998</v>
      </c>
      <c r="F20" s="186">
        <f t="shared" si="6"/>
        <v>73.899999999999991</v>
      </c>
      <c r="G20" s="186">
        <f t="shared" si="6"/>
        <v>306.8300000000001</v>
      </c>
      <c r="H20" s="186">
        <f t="shared" si="2"/>
        <v>12.339999999999975</v>
      </c>
      <c r="I20" s="186">
        <f t="shared" si="3"/>
        <v>4.2000000000000028</v>
      </c>
      <c r="J20" s="186">
        <f t="shared" si="4"/>
        <v>105.59408858062467</v>
      </c>
      <c r="K20" s="187">
        <f t="shared" si="5"/>
        <v>106.025824964132</v>
      </c>
      <c r="L20" s="68"/>
    </row>
    <row r="21" spans="1:13" ht="12.75" customHeight="1" x14ac:dyDescent="0.2">
      <c r="A21" s="65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31"/>
    </row>
    <row r="22" spans="1:13" ht="8.25" customHeight="1" x14ac:dyDescent="0.25">
      <c r="A22" s="27"/>
      <c r="B22" s="72"/>
      <c r="C22" s="72"/>
      <c r="D22" s="72"/>
      <c r="E22" s="72"/>
      <c r="F22" s="79"/>
      <c r="G22" s="72"/>
      <c r="H22" s="73"/>
      <c r="I22" s="31"/>
      <c r="J22" s="31"/>
      <c r="K22" s="31"/>
      <c r="L22" s="31"/>
    </row>
    <row r="23" spans="1:13" ht="15" customHeight="1" x14ac:dyDescent="0.25">
      <c r="A23" s="77" t="s">
        <v>73</v>
      </c>
      <c r="B23" s="74"/>
      <c r="C23" s="74"/>
      <c r="D23" s="74"/>
      <c r="E23" s="74"/>
      <c r="F23" s="74"/>
      <c r="G23" s="74"/>
      <c r="H23" s="75"/>
      <c r="I23" s="76"/>
      <c r="J23" s="76"/>
      <c r="K23" s="76"/>
      <c r="L23" s="76"/>
      <c r="M23" s="76"/>
    </row>
    <row r="24" spans="1:13" ht="21" customHeight="1" x14ac:dyDescent="0.25">
      <c r="A24" s="77" t="s">
        <v>115</v>
      </c>
      <c r="B24" s="78"/>
      <c r="C24" s="76"/>
      <c r="D24" s="78"/>
      <c r="E24" s="76"/>
      <c r="F24" s="76"/>
      <c r="G24" s="76"/>
      <c r="H24" s="75"/>
      <c r="I24" s="76"/>
      <c r="J24" s="76"/>
      <c r="K24" s="76"/>
      <c r="L24" s="76"/>
      <c r="M24" s="76"/>
    </row>
    <row r="25" spans="1:13" ht="12.75" x14ac:dyDescent="0.2">
      <c r="A25" s="74" t="s">
        <v>44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</row>
  </sheetData>
  <mergeCells count="5">
    <mergeCell ref="A1:I1"/>
    <mergeCell ref="B3:D3"/>
    <mergeCell ref="E3:G3"/>
    <mergeCell ref="H3:I3"/>
    <mergeCell ref="J3:K3"/>
  </mergeCells>
  <phoneticPr fontId="0" type="noConversion"/>
  <printOptions horizontalCentered="1" verticalCentered="1"/>
  <pageMargins left="0.59055118110236227" right="0.59055118110236227" top="1.1023622047244095" bottom="0.98425196850393704" header="0.9055118110236221" footer="0.51181102362204722"/>
  <pageSetup paperSize="9" scale="85" orientation="landscape" r:id="rId1"/>
  <headerFooter alignWithMargins="0">
    <oddHeader xml:space="preserve">&amp;R&amp;11Příloha č. 4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zoomScale="120" zoomScaleNormal="120" zoomScaleSheetLayoutView="100" workbookViewId="0">
      <selection activeCell="D19" sqref="D19"/>
    </sheetView>
  </sheetViews>
  <sheetFormatPr defaultColWidth="7.85546875" defaultRowHeight="15" customHeight="1" x14ac:dyDescent="0.2"/>
  <cols>
    <col min="1" max="1" width="62.7109375" style="12" customWidth="1"/>
    <col min="2" max="3" width="20.28515625" style="11" customWidth="1"/>
    <col min="4" max="4" width="20.5703125" style="11" customWidth="1"/>
    <col min="5" max="5" width="22" style="19" customWidth="1"/>
    <col min="6" max="6" width="15" style="11" customWidth="1"/>
    <col min="7" max="16384" width="7.85546875" style="11"/>
  </cols>
  <sheetData>
    <row r="1" spans="1:6" ht="15" customHeight="1" x14ac:dyDescent="0.25">
      <c r="A1" s="227" t="s">
        <v>156</v>
      </c>
      <c r="B1" s="227"/>
      <c r="C1" s="227"/>
      <c r="D1" s="227"/>
      <c r="E1" s="227"/>
    </row>
    <row r="2" spans="1:6" ht="12.75" x14ac:dyDescent="0.2">
      <c r="C2" s="13"/>
      <c r="D2" s="13"/>
      <c r="E2" s="53" t="s">
        <v>37</v>
      </c>
    </row>
    <row r="3" spans="1:6" ht="15" customHeight="1" x14ac:dyDescent="0.2">
      <c r="A3" s="103"/>
      <c r="B3" s="106" t="s">
        <v>11</v>
      </c>
      <c r="C3" s="106" t="s">
        <v>21</v>
      </c>
      <c r="D3" s="106" t="s">
        <v>22</v>
      </c>
      <c r="E3" s="106" t="s">
        <v>23</v>
      </c>
      <c r="F3" s="94"/>
    </row>
    <row r="4" spans="1:6" s="14" customFormat="1" ht="16.5" customHeight="1" x14ac:dyDescent="0.2">
      <c r="A4" s="107" t="s">
        <v>24</v>
      </c>
      <c r="B4" s="156">
        <f>B5</f>
        <v>1660631400</v>
      </c>
      <c r="C4" s="156">
        <f>C5</f>
        <v>10251683200</v>
      </c>
      <c r="D4" s="156">
        <f>D5</f>
        <v>1210478100</v>
      </c>
      <c r="E4" s="156">
        <f t="shared" ref="E4:E9" si="0">B4+C4+D4</f>
        <v>13122792700</v>
      </c>
      <c r="F4" s="96"/>
    </row>
    <row r="5" spans="1:6" s="15" customFormat="1" ht="18.75" customHeight="1" x14ac:dyDescent="0.2">
      <c r="A5" s="104" t="s">
        <v>79</v>
      </c>
      <c r="B5" s="157">
        <v>1660631400</v>
      </c>
      <c r="C5" s="157">
        <v>10251683200</v>
      </c>
      <c r="D5" s="157">
        <v>1210478100</v>
      </c>
      <c r="E5" s="158">
        <f t="shared" si="0"/>
        <v>13122792700</v>
      </c>
      <c r="F5" s="96"/>
    </row>
    <row r="6" spans="1:6" s="16" customFormat="1" ht="18" customHeight="1" x14ac:dyDescent="0.2">
      <c r="A6" s="108" t="s">
        <v>25</v>
      </c>
      <c r="B6" s="159">
        <f>B8+B7</f>
        <v>193495200</v>
      </c>
      <c r="C6" s="159">
        <f>C8+C7</f>
        <v>0</v>
      </c>
      <c r="D6" s="159">
        <f>D8+D7</f>
        <v>0</v>
      </c>
      <c r="E6" s="159">
        <f t="shared" si="0"/>
        <v>193495200</v>
      </c>
      <c r="F6" s="96"/>
    </row>
    <row r="7" spans="1:6" s="15" customFormat="1" ht="15" customHeight="1" x14ac:dyDescent="0.2">
      <c r="A7" s="104" t="s">
        <v>26</v>
      </c>
      <c r="B7" s="157">
        <v>85000000</v>
      </c>
      <c r="C7" s="157"/>
      <c r="D7" s="157"/>
      <c r="E7" s="158">
        <f t="shared" si="0"/>
        <v>85000000</v>
      </c>
      <c r="F7" s="96"/>
    </row>
    <row r="8" spans="1:6" s="18" customFormat="1" ht="16.5" customHeight="1" x14ac:dyDescent="0.2">
      <c r="A8" s="104" t="s">
        <v>47</v>
      </c>
      <c r="B8" s="157">
        <v>108495200</v>
      </c>
      <c r="C8" s="157"/>
      <c r="D8" s="157"/>
      <c r="E8" s="158">
        <f t="shared" si="0"/>
        <v>108495200</v>
      </c>
      <c r="F8" s="96"/>
    </row>
    <row r="9" spans="1:6" s="17" customFormat="1" ht="16.5" customHeight="1" x14ac:dyDescent="0.2">
      <c r="A9" s="108" t="s">
        <v>34</v>
      </c>
      <c r="B9" s="159">
        <v>40000000</v>
      </c>
      <c r="C9" s="159">
        <v>515000000</v>
      </c>
      <c r="D9" s="159"/>
      <c r="E9" s="159">
        <f t="shared" si="0"/>
        <v>555000000</v>
      </c>
      <c r="F9" s="96"/>
    </row>
    <row r="10" spans="1:6" s="17" customFormat="1" ht="16.5" customHeight="1" x14ac:dyDescent="0.2">
      <c r="A10" s="109" t="s">
        <v>31</v>
      </c>
      <c r="B10" s="160">
        <f>B4+B6+B9</f>
        <v>1894126600</v>
      </c>
      <c r="C10" s="160">
        <f>C4+C6+C9</f>
        <v>10766683200</v>
      </c>
      <c r="D10" s="160">
        <f>D4+D6+D9</f>
        <v>1210478100</v>
      </c>
      <c r="E10" s="160">
        <f>E4+E6+E9</f>
        <v>13871287900</v>
      </c>
      <c r="F10" s="96"/>
    </row>
    <row r="11" spans="1:6" s="17" customFormat="1" ht="19.5" customHeight="1" x14ac:dyDescent="0.2">
      <c r="A11" s="95"/>
      <c r="B11" s="98"/>
      <c r="C11" s="98"/>
      <c r="D11" s="98"/>
      <c r="E11" s="98"/>
      <c r="F11" s="97"/>
    </row>
    <row r="12" spans="1:6" s="17" customFormat="1" ht="19.5" customHeight="1" x14ac:dyDescent="0.2">
      <c r="A12" s="95"/>
      <c r="B12" s="98"/>
      <c r="C12" s="98"/>
      <c r="D12" s="98"/>
      <c r="E12" s="98"/>
      <c r="F12" s="97"/>
    </row>
    <row r="13" spans="1:6" ht="56.25" customHeight="1" x14ac:dyDescent="0.2">
      <c r="A13" s="228" t="s">
        <v>113</v>
      </c>
      <c r="B13" s="229"/>
      <c r="C13" s="229"/>
      <c r="D13" s="229"/>
      <c r="E13" s="229"/>
    </row>
    <row r="14" spans="1:6" ht="15" customHeight="1" x14ac:dyDescent="0.2">
      <c r="A14" s="99"/>
      <c r="B14" s="100"/>
      <c r="C14" s="100"/>
      <c r="D14" s="100"/>
      <c r="E14" s="100"/>
    </row>
    <row r="15" spans="1:6" ht="38.25" customHeight="1" x14ac:dyDescent="0.2">
      <c r="A15" s="228" t="s">
        <v>189</v>
      </c>
      <c r="B15" s="230"/>
      <c r="C15" s="230"/>
      <c r="D15" s="230"/>
      <c r="E15" s="230"/>
    </row>
    <row r="16" spans="1:6" ht="15" customHeight="1" x14ac:dyDescent="0.2">
      <c r="A16" s="99"/>
      <c r="B16" s="101"/>
      <c r="C16" s="101"/>
      <c r="D16" s="101"/>
      <c r="E16" s="102"/>
    </row>
    <row r="17" spans="2:5" ht="15" customHeight="1" x14ac:dyDescent="0.2">
      <c r="E17" s="105"/>
    </row>
    <row r="19" spans="2:5" ht="15" customHeight="1" x14ac:dyDescent="0.2">
      <c r="B19" s="13"/>
      <c r="C19" s="13"/>
    </row>
  </sheetData>
  <mergeCells count="3">
    <mergeCell ref="A1:E1"/>
    <mergeCell ref="A13:E13"/>
    <mergeCell ref="A15:E15"/>
  </mergeCells>
  <phoneticPr fontId="0" type="noConversion"/>
  <printOptions horizontalCentered="1" verticalCentered="1"/>
  <pageMargins left="0.39370078740157483" right="0.39370078740157483" top="1.0629921259842521" bottom="0.78740157480314965" header="0.98425196850393704" footer="0.11811023622047245"/>
  <pageSetup paperSize="9" scale="97" orientation="landscape" r:id="rId1"/>
  <headerFooter alignWithMargins="0">
    <oddHeader>&amp;R&amp;12Příloha č.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zoomScale="120" zoomScaleNormal="120" zoomScaleSheetLayoutView="100" workbookViewId="0">
      <selection activeCell="E21" sqref="E21"/>
    </sheetView>
  </sheetViews>
  <sheetFormatPr defaultRowHeight="15" x14ac:dyDescent="0.2"/>
  <cols>
    <col min="1" max="1" width="10.85546875" style="21" customWidth="1"/>
    <col min="2" max="2" width="115.7109375" style="21" customWidth="1"/>
    <col min="3" max="3" width="15.7109375" style="21" customWidth="1"/>
    <col min="4" max="4" width="14.140625" style="21" customWidth="1"/>
    <col min="5" max="5" width="14.5703125" style="21" customWidth="1"/>
    <col min="6" max="16384" width="9.140625" style="21"/>
  </cols>
  <sheetData>
    <row r="1" spans="1:6" ht="15.75" x14ac:dyDescent="0.25">
      <c r="A1" s="231"/>
      <c r="B1" s="232"/>
      <c r="C1" s="232"/>
      <c r="D1" s="232"/>
      <c r="E1" s="232"/>
    </row>
    <row r="2" spans="1:6" ht="15.75" x14ac:dyDescent="0.25">
      <c r="A2" s="233" t="s">
        <v>157</v>
      </c>
      <c r="B2" s="233"/>
      <c r="C2" s="233"/>
      <c r="D2" s="233"/>
      <c r="E2" s="233"/>
    </row>
    <row r="3" spans="1:6" ht="15.75" x14ac:dyDescent="0.25">
      <c r="A3" s="233" t="s">
        <v>190</v>
      </c>
      <c r="B3" s="233"/>
      <c r="C3" s="233"/>
      <c r="D3" s="233"/>
      <c r="E3" s="233"/>
    </row>
    <row r="4" spans="1:6" ht="15.75" x14ac:dyDescent="0.25">
      <c r="A4" s="20"/>
      <c r="B4" s="20"/>
      <c r="C4" s="20"/>
      <c r="D4" s="39"/>
    </row>
    <row r="5" spans="1:6" ht="15.75" x14ac:dyDescent="0.25">
      <c r="A5" s="22"/>
      <c r="B5" s="22"/>
      <c r="E5" s="53" t="s">
        <v>193</v>
      </c>
    </row>
    <row r="6" spans="1:6" s="23" customFormat="1" ht="33" customHeight="1" x14ac:dyDescent="0.2">
      <c r="A6" s="116"/>
      <c r="B6" s="116" t="s">
        <v>191</v>
      </c>
      <c r="C6" s="116" t="s">
        <v>27</v>
      </c>
      <c r="D6" s="116" t="s">
        <v>11</v>
      </c>
      <c r="E6" s="116" t="s">
        <v>28</v>
      </c>
      <c r="F6" s="110"/>
    </row>
    <row r="7" spans="1:6" s="23" customFormat="1" ht="15.75" customHeight="1" x14ac:dyDescent="0.2">
      <c r="A7" s="117" t="s">
        <v>32</v>
      </c>
      <c r="B7" s="118" t="s">
        <v>127</v>
      </c>
      <c r="C7" s="117">
        <v>186400</v>
      </c>
      <c r="D7" s="117"/>
      <c r="E7" s="161">
        <f>C7+D7</f>
        <v>186400</v>
      </c>
      <c r="F7" s="111"/>
    </row>
    <row r="8" spans="1:6" s="23" customFormat="1" ht="19.5" customHeight="1" x14ac:dyDescent="0.2">
      <c r="A8" s="119" t="s">
        <v>41</v>
      </c>
      <c r="B8" s="120" t="s">
        <v>42</v>
      </c>
      <c r="C8" s="119">
        <v>186400</v>
      </c>
      <c r="D8" s="119"/>
      <c r="E8" s="119">
        <f>C8+D8</f>
        <v>186400</v>
      </c>
      <c r="F8" s="111"/>
    </row>
    <row r="9" spans="1:6" s="24" customFormat="1" ht="30" customHeight="1" x14ac:dyDescent="0.2">
      <c r="A9" s="117" t="s">
        <v>33</v>
      </c>
      <c r="B9" s="118" t="s">
        <v>30</v>
      </c>
      <c r="C9" s="117">
        <v>300000</v>
      </c>
      <c r="D9" s="117"/>
      <c r="E9" s="161">
        <f>C9+D9</f>
        <v>300000</v>
      </c>
      <c r="F9" s="112"/>
    </row>
    <row r="10" spans="1:6" s="24" customFormat="1" ht="30" customHeight="1" x14ac:dyDescent="0.2">
      <c r="A10" s="117" t="s">
        <v>114</v>
      </c>
      <c r="B10" s="118" t="s">
        <v>116</v>
      </c>
      <c r="C10" s="117">
        <v>0</v>
      </c>
      <c r="D10" s="117"/>
      <c r="E10" s="161">
        <f>C10+D10</f>
        <v>0</v>
      </c>
      <c r="F10" s="112"/>
    </row>
    <row r="11" spans="1:6" s="24" customFormat="1" ht="30" customHeight="1" x14ac:dyDescent="0.2">
      <c r="A11" s="117" t="s">
        <v>158</v>
      </c>
      <c r="B11" s="118" t="s">
        <v>159</v>
      </c>
      <c r="C11" s="117">
        <v>28600</v>
      </c>
      <c r="D11" s="117">
        <v>40000</v>
      </c>
      <c r="E11" s="161">
        <f>C11+D11</f>
        <v>68600</v>
      </c>
      <c r="F11" s="112"/>
    </row>
    <row r="12" spans="1:6" s="25" customFormat="1" ht="12.75" customHeight="1" x14ac:dyDescent="0.2">
      <c r="A12" s="121"/>
      <c r="B12" s="121"/>
      <c r="C12" s="162">
        <f>C7+C9+C10+C11</f>
        <v>515000</v>
      </c>
      <c r="D12" s="162">
        <f>D9+D11</f>
        <v>40000</v>
      </c>
      <c r="E12" s="162">
        <f>E7+E9+E10+E11</f>
        <v>555000</v>
      </c>
      <c r="F12" s="113"/>
    </row>
    <row r="13" spans="1:6" s="25" customFormat="1" ht="30" customHeight="1" x14ac:dyDescent="0.2">
      <c r="A13" s="28"/>
      <c r="B13" s="114"/>
      <c r="C13" s="98"/>
      <c r="D13" s="98"/>
      <c r="E13" s="98"/>
      <c r="F13" s="115"/>
    </row>
    <row r="14" spans="1:6" ht="15.75" x14ac:dyDescent="0.25">
      <c r="A14" s="143"/>
      <c r="B14" s="143"/>
      <c r="C14" s="30"/>
      <c r="D14" s="30"/>
      <c r="E14" s="26"/>
    </row>
    <row r="15" spans="1:6" x14ac:dyDescent="0.2">
      <c r="C15" s="26"/>
      <c r="D15" s="26"/>
    </row>
  </sheetData>
  <mergeCells count="3">
    <mergeCell ref="A1:E1"/>
    <mergeCell ref="A2:E2"/>
    <mergeCell ref="A3:E3"/>
  </mergeCells>
  <phoneticPr fontId="0" type="noConversion"/>
  <printOptions horizontalCentered="1"/>
  <pageMargins left="0.19685039370078741" right="0.19685039370078741" top="1.4173228346456694" bottom="0.39370078740157483" header="0.98425196850393704" footer="0"/>
  <pageSetup paperSize="9" scale="81" orientation="landscape" r:id="rId1"/>
  <headerFooter alignWithMargins="0">
    <oddHeader xml:space="preserve">&amp;R&amp;11Příloha č. 6
</oddHeader>
  </headerFooter>
  <ignoredErrors>
    <ignoredError sqref="D12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2"/>
  <sheetViews>
    <sheetView showGridLines="0" zoomScale="120" zoomScaleNormal="120" workbookViewId="0">
      <selection activeCell="E39" sqref="E39"/>
    </sheetView>
  </sheetViews>
  <sheetFormatPr defaultRowHeight="12.75" x14ac:dyDescent="0.2"/>
  <cols>
    <col min="2" max="2" width="32.7109375" customWidth="1"/>
    <col min="3" max="3" width="26.28515625" customWidth="1"/>
    <col min="4" max="4" width="29.28515625" customWidth="1"/>
    <col min="5" max="5" width="24.28515625" customWidth="1"/>
  </cols>
  <sheetData>
    <row r="2" spans="2:6" ht="15.75" x14ac:dyDescent="0.25">
      <c r="F2" s="40"/>
    </row>
    <row r="3" spans="2:6" ht="15.75" x14ac:dyDescent="0.25">
      <c r="B3" s="234" t="s">
        <v>160</v>
      </c>
      <c r="C3" s="235"/>
      <c r="D3" s="235"/>
      <c r="E3" s="235"/>
      <c r="F3" s="235"/>
    </row>
    <row r="4" spans="2:6" x14ac:dyDescent="0.2">
      <c r="D4" s="127" t="s">
        <v>85</v>
      </c>
    </row>
    <row r="5" spans="2:6" ht="15" customHeight="1" x14ac:dyDescent="0.2">
      <c r="B5" s="124" t="s">
        <v>48</v>
      </c>
      <c r="C5" s="124" t="s">
        <v>161</v>
      </c>
      <c r="D5" s="124" t="s">
        <v>162</v>
      </c>
      <c r="E5" s="122"/>
    </row>
    <row r="6" spans="2:6" ht="12.75" customHeight="1" x14ac:dyDescent="0.2">
      <c r="B6" s="125" t="s">
        <v>163</v>
      </c>
      <c r="C6" s="163">
        <v>31</v>
      </c>
      <c r="D6" s="163">
        <f>SUM(C6*30500)</f>
        <v>945500</v>
      </c>
      <c r="E6" s="123"/>
    </row>
    <row r="7" spans="2:6" ht="12.75" customHeight="1" x14ac:dyDescent="0.2">
      <c r="B7" s="125" t="s">
        <v>164</v>
      </c>
      <c r="C7" s="163">
        <v>42</v>
      </c>
      <c r="D7" s="163">
        <f t="shared" ref="D7:D31" si="0">SUM(C7*30500)</f>
        <v>1281000</v>
      </c>
      <c r="E7" s="123"/>
    </row>
    <row r="8" spans="2:6" ht="12.75" customHeight="1" x14ac:dyDescent="0.2">
      <c r="B8" s="125" t="s">
        <v>165</v>
      </c>
      <c r="C8" s="163">
        <v>45</v>
      </c>
      <c r="D8" s="163">
        <f t="shared" si="0"/>
        <v>1372500</v>
      </c>
      <c r="E8" s="123"/>
    </row>
    <row r="9" spans="2:6" ht="12.75" customHeight="1" x14ac:dyDescent="0.2">
      <c r="B9" s="125" t="s">
        <v>166</v>
      </c>
      <c r="C9" s="163">
        <v>118</v>
      </c>
      <c r="D9" s="163">
        <f t="shared" si="0"/>
        <v>3599000</v>
      </c>
      <c r="E9" s="123"/>
    </row>
    <row r="10" spans="2:6" ht="12.75" customHeight="1" x14ac:dyDescent="0.2">
      <c r="B10" s="125" t="s">
        <v>167</v>
      </c>
      <c r="C10" s="163">
        <v>39</v>
      </c>
      <c r="D10" s="163">
        <f t="shared" si="0"/>
        <v>1189500</v>
      </c>
      <c r="E10" s="123"/>
    </row>
    <row r="11" spans="2:6" ht="12.75" customHeight="1" x14ac:dyDescent="0.2">
      <c r="B11" s="125" t="s">
        <v>168</v>
      </c>
      <c r="C11" s="163">
        <v>84</v>
      </c>
      <c r="D11" s="163">
        <f t="shared" si="0"/>
        <v>2562000</v>
      </c>
      <c r="E11" s="123"/>
    </row>
    <row r="12" spans="2:6" ht="12.75" customHeight="1" x14ac:dyDescent="0.2">
      <c r="B12" s="125" t="s">
        <v>169</v>
      </c>
      <c r="C12" s="163">
        <v>42</v>
      </c>
      <c r="D12" s="163">
        <f t="shared" si="0"/>
        <v>1281000</v>
      </c>
      <c r="E12" s="123"/>
    </row>
    <row r="13" spans="2:6" ht="12.75" customHeight="1" x14ac:dyDescent="0.2">
      <c r="B13" s="125" t="s">
        <v>170</v>
      </c>
      <c r="C13" s="163">
        <v>132</v>
      </c>
      <c r="D13" s="163">
        <f t="shared" si="0"/>
        <v>4026000</v>
      </c>
      <c r="E13" s="123"/>
    </row>
    <row r="14" spans="2:6" ht="12.75" customHeight="1" x14ac:dyDescent="0.2">
      <c r="B14" s="125" t="s">
        <v>171</v>
      </c>
      <c r="C14" s="163">
        <v>42</v>
      </c>
      <c r="D14" s="163">
        <f t="shared" si="0"/>
        <v>1281000</v>
      </c>
      <c r="E14" s="123"/>
    </row>
    <row r="15" spans="2:6" ht="12.75" customHeight="1" x14ac:dyDescent="0.2">
      <c r="B15" s="125" t="s">
        <v>172</v>
      </c>
      <c r="C15" s="163">
        <v>90</v>
      </c>
      <c r="D15" s="163">
        <f t="shared" si="0"/>
        <v>2745000</v>
      </c>
      <c r="E15" s="123"/>
    </row>
    <row r="16" spans="2:6" ht="12.75" customHeight="1" x14ac:dyDescent="0.2">
      <c r="B16" s="125" t="s">
        <v>173</v>
      </c>
      <c r="C16" s="163">
        <v>23</v>
      </c>
      <c r="D16" s="163">
        <f t="shared" si="0"/>
        <v>701500</v>
      </c>
      <c r="E16" s="123"/>
    </row>
    <row r="17" spans="2:5" ht="12.75" customHeight="1" x14ac:dyDescent="0.2">
      <c r="B17" s="125" t="s">
        <v>174</v>
      </c>
      <c r="C17" s="163">
        <v>21</v>
      </c>
      <c r="D17" s="163">
        <f t="shared" si="0"/>
        <v>640500</v>
      </c>
      <c r="E17" s="123"/>
    </row>
    <row r="18" spans="2:5" ht="12.75" customHeight="1" x14ac:dyDescent="0.2">
      <c r="B18" s="125" t="s">
        <v>175</v>
      </c>
      <c r="C18" s="163">
        <v>43</v>
      </c>
      <c r="D18" s="163">
        <f t="shared" si="0"/>
        <v>1311500</v>
      </c>
      <c r="E18" s="123"/>
    </row>
    <row r="19" spans="2:5" ht="12.75" customHeight="1" x14ac:dyDescent="0.2">
      <c r="B19" s="125" t="s">
        <v>176</v>
      </c>
      <c r="C19" s="163">
        <v>34</v>
      </c>
      <c r="D19" s="163">
        <f t="shared" si="0"/>
        <v>1037000</v>
      </c>
      <c r="E19" s="123"/>
    </row>
    <row r="20" spans="2:5" ht="12.75" customHeight="1" x14ac:dyDescent="0.2">
      <c r="B20" s="125" t="s">
        <v>177</v>
      </c>
      <c r="C20" s="163">
        <v>26</v>
      </c>
      <c r="D20" s="163">
        <f t="shared" si="0"/>
        <v>793000</v>
      </c>
      <c r="E20" s="123"/>
    </row>
    <row r="21" spans="2:5" ht="12.75" customHeight="1" x14ac:dyDescent="0.2">
      <c r="B21" s="125" t="s">
        <v>178</v>
      </c>
      <c r="C21" s="163">
        <v>7</v>
      </c>
      <c r="D21" s="163">
        <f t="shared" si="0"/>
        <v>213500</v>
      </c>
      <c r="E21" s="123"/>
    </row>
    <row r="22" spans="2:5" ht="12.75" customHeight="1" x14ac:dyDescent="0.2">
      <c r="B22" s="125" t="s">
        <v>179</v>
      </c>
      <c r="C22" s="163">
        <v>15</v>
      </c>
      <c r="D22" s="163">
        <f t="shared" si="0"/>
        <v>457500</v>
      </c>
      <c r="E22" s="123"/>
    </row>
    <row r="23" spans="2:5" ht="12.75" customHeight="1" x14ac:dyDescent="0.2">
      <c r="B23" s="125" t="s">
        <v>180</v>
      </c>
      <c r="C23" s="163">
        <v>11</v>
      </c>
      <c r="D23" s="163">
        <f t="shared" si="0"/>
        <v>335500</v>
      </c>
      <c r="E23" s="123"/>
    </row>
    <row r="24" spans="2:5" ht="12.75" customHeight="1" x14ac:dyDescent="0.2">
      <c r="B24" s="125" t="s">
        <v>181</v>
      </c>
      <c r="C24" s="163">
        <v>1</v>
      </c>
      <c r="D24" s="163">
        <f t="shared" si="0"/>
        <v>30500</v>
      </c>
      <c r="E24" s="123"/>
    </row>
    <row r="25" spans="2:5" ht="12.75" customHeight="1" x14ac:dyDescent="0.2">
      <c r="B25" s="125" t="s">
        <v>182</v>
      </c>
      <c r="C25" s="163">
        <v>16</v>
      </c>
      <c r="D25" s="163">
        <f t="shared" si="0"/>
        <v>488000</v>
      </c>
      <c r="E25" s="123"/>
    </row>
    <row r="26" spans="2:5" ht="12.75" customHeight="1" x14ac:dyDescent="0.2">
      <c r="B26" s="125" t="s">
        <v>183</v>
      </c>
      <c r="C26" s="163">
        <v>5</v>
      </c>
      <c r="D26" s="163">
        <f t="shared" si="0"/>
        <v>152500</v>
      </c>
      <c r="E26" s="123"/>
    </row>
    <row r="27" spans="2:5" ht="12.75" customHeight="1" x14ac:dyDescent="0.2">
      <c r="B27" s="125" t="s">
        <v>184</v>
      </c>
      <c r="C27" s="163">
        <v>7</v>
      </c>
      <c r="D27" s="163">
        <f t="shared" si="0"/>
        <v>213500</v>
      </c>
      <c r="E27" s="123"/>
    </row>
    <row r="28" spans="2:5" ht="12.75" customHeight="1" x14ac:dyDescent="0.2">
      <c r="B28" s="125" t="s">
        <v>185</v>
      </c>
      <c r="C28" s="163">
        <v>1</v>
      </c>
      <c r="D28" s="163">
        <f t="shared" si="0"/>
        <v>30500</v>
      </c>
      <c r="E28" s="123"/>
    </row>
    <row r="29" spans="2:5" ht="12.75" customHeight="1" x14ac:dyDescent="0.2">
      <c r="B29" s="125" t="s">
        <v>186</v>
      </c>
      <c r="C29" s="163">
        <v>1</v>
      </c>
      <c r="D29" s="163">
        <f t="shared" si="0"/>
        <v>30500</v>
      </c>
      <c r="E29" s="123"/>
    </row>
    <row r="30" spans="2:5" ht="12.75" customHeight="1" x14ac:dyDescent="0.2">
      <c r="B30" s="125" t="s">
        <v>187</v>
      </c>
      <c r="C30" s="163">
        <v>1</v>
      </c>
      <c r="D30" s="163">
        <f t="shared" si="0"/>
        <v>30500</v>
      </c>
      <c r="E30" s="123"/>
    </row>
    <row r="31" spans="2:5" ht="12.75" customHeight="1" x14ac:dyDescent="0.2">
      <c r="B31" s="126" t="s">
        <v>188</v>
      </c>
      <c r="C31" s="164">
        <v>5</v>
      </c>
      <c r="D31" s="164">
        <f t="shared" si="0"/>
        <v>152500</v>
      </c>
      <c r="E31" s="123"/>
    </row>
    <row r="32" spans="2:5" x14ac:dyDescent="0.2">
      <c r="C32" s="33"/>
      <c r="D32" s="33"/>
      <c r="E32" s="33"/>
    </row>
  </sheetData>
  <mergeCells count="1">
    <mergeCell ref="B3:F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 č. 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showGridLines="0" zoomScale="120" zoomScaleNormal="120" zoomScaleSheetLayoutView="100" workbookViewId="0">
      <selection activeCell="F27" sqref="F27"/>
    </sheetView>
  </sheetViews>
  <sheetFormatPr defaultRowHeight="12.75" x14ac:dyDescent="0.2"/>
  <cols>
    <col min="2" max="2" width="24.140625" customWidth="1"/>
    <col min="3" max="4" width="34.28515625" customWidth="1"/>
    <col min="5" max="5" width="33.140625" customWidth="1"/>
    <col min="6" max="6" width="35.85546875" customWidth="1"/>
  </cols>
  <sheetData>
    <row r="2" spans="1:7" ht="15.75" x14ac:dyDescent="0.25">
      <c r="A2" s="40"/>
      <c r="B2" s="234" t="s">
        <v>137</v>
      </c>
      <c r="C2" s="235"/>
      <c r="D2" s="235"/>
      <c r="E2" s="235"/>
      <c r="F2" s="235"/>
      <c r="G2" s="235"/>
    </row>
    <row r="4" spans="1:7" x14ac:dyDescent="0.2">
      <c r="E4" s="127" t="s">
        <v>85</v>
      </c>
    </row>
    <row r="5" spans="1:7" ht="48" customHeight="1" x14ac:dyDescent="0.2">
      <c r="B5" s="124" t="s">
        <v>48</v>
      </c>
      <c r="C5" s="124" t="s">
        <v>138</v>
      </c>
      <c r="D5" s="124" t="s">
        <v>139</v>
      </c>
      <c r="E5" s="124" t="s">
        <v>86</v>
      </c>
      <c r="F5" s="122"/>
    </row>
    <row r="6" spans="1:7" ht="12.75" customHeight="1" x14ac:dyDescent="0.2">
      <c r="B6" s="125" t="s">
        <v>49</v>
      </c>
      <c r="C6" s="163">
        <v>5000</v>
      </c>
      <c r="D6" s="163">
        <v>1355</v>
      </c>
      <c r="E6" s="163">
        <f>SUM(C6*139+D6*35)</f>
        <v>742425</v>
      </c>
      <c r="F6" s="123"/>
    </row>
    <row r="7" spans="1:7" ht="12.75" customHeight="1" x14ac:dyDescent="0.2">
      <c r="B7" s="125" t="s">
        <v>50</v>
      </c>
      <c r="C7" s="163">
        <v>6314</v>
      </c>
      <c r="D7" s="163">
        <v>1798</v>
      </c>
      <c r="E7" s="163">
        <f t="shared" ref="E7:E27" si="0">SUM(C7*139+D7*35)</f>
        <v>940576</v>
      </c>
      <c r="F7" s="123"/>
    </row>
    <row r="8" spans="1:7" ht="12.75" customHeight="1" x14ac:dyDescent="0.2">
      <c r="B8" s="125" t="s">
        <v>51</v>
      </c>
      <c r="C8" s="163">
        <v>7110</v>
      </c>
      <c r="D8" s="163">
        <v>1344</v>
      </c>
      <c r="E8" s="163">
        <f t="shared" si="0"/>
        <v>1035330</v>
      </c>
      <c r="F8" s="123"/>
    </row>
    <row r="9" spans="1:7" ht="12.75" customHeight="1" x14ac:dyDescent="0.2">
      <c r="B9" s="125" t="s">
        <v>52</v>
      </c>
      <c r="C9" s="163">
        <v>15539</v>
      </c>
      <c r="D9" s="163">
        <v>2877</v>
      </c>
      <c r="E9" s="163">
        <f t="shared" si="0"/>
        <v>2260616</v>
      </c>
      <c r="F9" s="123"/>
    </row>
    <row r="10" spans="1:7" ht="12.75" customHeight="1" x14ac:dyDescent="0.2">
      <c r="B10" s="125" t="s">
        <v>53</v>
      </c>
      <c r="C10" s="163">
        <v>10115</v>
      </c>
      <c r="D10" s="163">
        <v>1945</v>
      </c>
      <c r="E10" s="163">
        <f t="shared" si="0"/>
        <v>1474060</v>
      </c>
      <c r="F10" s="123"/>
    </row>
    <row r="11" spans="1:7" ht="12.75" customHeight="1" x14ac:dyDescent="0.2">
      <c r="B11" s="125" t="s">
        <v>54</v>
      </c>
      <c r="C11" s="163">
        <v>13239</v>
      </c>
      <c r="D11" s="163">
        <v>4221</v>
      </c>
      <c r="E11" s="163">
        <f t="shared" si="0"/>
        <v>1987956</v>
      </c>
      <c r="F11" s="123"/>
    </row>
    <row r="12" spans="1:7" ht="12.75" customHeight="1" x14ac:dyDescent="0.2">
      <c r="B12" s="125" t="s">
        <v>55</v>
      </c>
      <c r="C12" s="163">
        <v>5142</v>
      </c>
      <c r="D12" s="163">
        <v>1490</v>
      </c>
      <c r="E12" s="163">
        <f t="shared" si="0"/>
        <v>766888</v>
      </c>
      <c r="F12" s="123"/>
    </row>
    <row r="13" spans="1:7" ht="12.75" customHeight="1" x14ac:dyDescent="0.2">
      <c r="B13" s="125" t="s">
        <v>56</v>
      </c>
      <c r="C13" s="163">
        <v>11024</v>
      </c>
      <c r="D13" s="163">
        <v>1782</v>
      </c>
      <c r="E13" s="163">
        <f t="shared" si="0"/>
        <v>1594706</v>
      </c>
      <c r="F13" s="123"/>
    </row>
    <row r="14" spans="1:7" ht="12.75" customHeight="1" x14ac:dyDescent="0.2">
      <c r="B14" s="125" t="s">
        <v>57</v>
      </c>
      <c r="C14" s="163">
        <v>6993</v>
      </c>
      <c r="D14" s="163">
        <v>1322</v>
      </c>
      <c r="E14" s="163">
        <f t="shared" si="0"/>
        <v>1018297</v>
      </c>
      <c r="F14" s="123"/>
    </row>
    <row r="15" spans="1:7" ht="12.75" customHeight="1" x14ac:dyDescent="0.2">
      <c r="B15" s="125" t="s">
        <v>58</v>
      </c>
      <c r="C15" s="163">
        <v>11118</v>
      </c>
      <c r="D15" s="163">
        <v>2671</v>
      </c>
      <c r="E15" s="163">
        <f t="shared" si="0"/>
        <v>1638887</v>
      </c>
      <c r="F15" s="123"/>
    </row>
    <row r="16" spans="1:7" ht="12.75" customHeight="1" x14ac:dyDescent="0.2">
      <c r="B16" s="125" t="s">
        <v>59</v>
      </c>
      <c r="C16" s="163">
        <v>7539</v>
      </c>
      <c r="D16" s="163">
        <v>669</v>
      </c>
      <c r="E16" s="163">
        <f t="shared" si="0"/>
        <v>1071336</v>
      </c>
      <c r="F16" s="123"/>
    </row>
    <row r="17" spans="2:6" ht="12.75" customHeight="1" x14ac:dyDescent="0.2">
      <c r="B17" s="125" t="s">
        <v>60</v>
      </c>
      <c r="C17" s="163">
        <v>6146</v>
      </c>
      <c r="D17" s="163">
        <v>720</v>
      </c>
      <c r="E17" s="163">
        <f t="shared" si="0"/>
        <v>879494</v>
      </c>
      <c r="F17" s="123"/>
    </row>
    <row r="18" spans="2:6" ht="12.75" customHeight="1" x14ac:dyDescent="0.2">
      <c r="B18" s="125" t="s">
        <v>61</v>
      </c>
      <c r="C18" s="163">
        <v>7545</v>
      </c>
      <c r="D18" s="163">
        <v>1121</v>
      </c>
      <c r="E18" s="163">
        <f t="shared" si="0"/>
        <v>1087990</v>
      </c>
      <c r="F18" s="123"/>
    </row>
    <row r="19" spans="2:6" ht="12.75" customHeight="1" x14ac:dyDescent="0.2">
      <c r="B19" s="125" t="s">
        <v>62</v>
      </c>
      <c r="C19" s="163">
        <v>4639</v>
      </c>
      <c r="D19" s="163">
        <v>902</v>
      </c>
      <c r="E19" s="163">
        <f t="shared" si="0"/>
        <v>676391</v>
      </c>
      <c r="F19" s="123"/>
    </row>
    <row r="20" spans="2:6" ht="12.75" customHeight="1" x14ac:dyDescent="0.2">
      <c r="B20" s="125" t="s">
        <v>63</v>
      </c>
      <c r="C20" s="163">
        <v>4660</v>
      </c>
      <c r="D20" s="163">
        <v>1021</v>
      </c>
      <c r="E20" s="163">
        <f t="shared" si="0"/>
        <v>683475</v>
      </c>
      <c r="F20" s="123"/>
    </row>
    <row r="21" spans="2:6" ht="12.75" customHeight="1" x14ac:dyDescent="0.2">
      <c r="B21" s="125" t="s">
        <v>64</v>
      </c>
      <c r="C21" s="163">
        <v>3352</v>
      </c>
      <c r="D21" s="163">
        <v>435</v>
      </c>
      <c r="E21" s="163">
        <f t="shared" si="0"/>
        <v>481153</v>
      </c>
      <c r="F21" s="123"/>
    </row>
    <row r="22" spans="2:6" ht="12.75" customHeight="1" x14ac:dyDescent="0.2">
      <c r="B22" s="125" t="s">
        <v>65</v>
      </c>
      <c r="C22" s="163">
        <v>3333</v>
      </c>
      <c r="D22" s="163">
        <v>735</v>
      </c>
      <c r="E22" s="163">
        <f t="shared" si="0"/>
        <v>489012</v>
      </c>
      <c r="F22" s="123"/>
    </row>
    <row r="23" spans="2:6" ht="12.75" customHeight="1" x14ac:dyDescent="0.2">
      <c r="B23" s="125" t="s">
        <v>66</v>
      </c>
      <c r="C23" s="163">
        <v>3595</v>
      </c>
      <c r="D23" s="163">
        <v>1028</v>
      </c>
      <c r="E23" s="163">
        <f t="shared" si="0"/>
        <v>535685</v>
      </c>
      <c r="F23" s="123"/>
    </row>
    <row r="24" spans="2:6" ht="12.75" customHeight="1" x14ac:dyDescent="0.2">
      <c r="B24" s="125" t="s">
        <v>67</v>
      </c>
      <c r="C24" s="163">
        <v>1740</v>
      </c>
      <c r="D24" s="163">
        <v>380</v>
      </c>
      <c r="E24" s="163">
        <f t="shared" si="0"/>
        <v>255160</v>
      </c>
      <c r="F24" s="123"/>
    </row>
    <row r="25" spans="2:6" ht="12.75" customHeight="1" x14ac:dyDescent="0.2">
      <c r="B25" s="125" t="s">
        <v>68</v>
      </c>
      <c r="C25" s="163">
        <v>2132</v>
      </c>
      <c r="D25" s="163">
        <v>294</v>
      </c>
      <c r="E25" s="163">
        <f t="shared" si="0"/>
        <v>306638</v>
      </c>
      <c r="F25" s="123"/>
    </row>
    <row r="26" spans="2:6" ht="12.75" customHeight="1" x14ac:dyDescent="0.2">
      <c r="B26" s="125" t="s">
        <v>69</v>
      </c>
      <c r="C26" s="163">
        <v>2334</v>
      </c>
      <c r="D26" s="163">
        <v>661</v>
      </c>
      <c r="E26" s="163">
        <f t="shared" si="0"/>
        <v>347561</v>
      </c>
      <c r="F26" s="123"/>
    </row>
    <row r="27" spans="2:6" ht="12.75" customHeight="1" x14ac:dyDescent="0.2">
      <c r="B27" s="126" t="s">
        <v>70</v>
      </c>
      <c r="C27" s="164">
        <v>2099</v>
      </c>
      <c r="D27" s="164">
        <v>321</v>
      </c>
      <c r="E27" s="164">
        <f t="shared" si="0"/>
        <v>302996</v>
      </c>
      <c r="F27" s="123"/>
    </row>
    <row r="28" spans="2:6" x14ac:dyDescent="0.2">
      <c r="C28" s="33"/>
      <c r="D28" s="33"/>
      <c r="E28" s="33"/>
      <c r="F28" s="33"/>
    </row>
  </sheetData>
  <mergeCells count="1">
    <mergeCell ref="B2:G2"/>
  </mergeCells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&amp;RPříloha  č. 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showGridLines="0" zoomScale="120" zoomScaleNormal="120" workbookViewId="0">
      <selection activeCell="E35" sqref="E35"/>
    </sheetView>
  </sheetViews>
  <sheetFormatPr defaultRowHeight="12.75" x14ac:dyDescent="0.2"/>
  <cols>
    <col min="2" max="2" width="13.7109375" customWidth="1"/>
    <col min="3" max="3" width="11.85546875" customWidth="1"/>
    <col min="4" max="4" width="17.5703125" customWidth="1"/>
    <col min="5" max="5" width="16.28515625" customWidth="1"/>
    <col min="6" max="6" width="18.7109375" customWidth="1"/>
    <col min="7" max="7" width="16.42578125" customWidth="1"/>
    <col min="8" max="8" width="16.7109375" customWidth="1"/>
  </cols>
  <sheetData>
    <row r="2" spans="1:9" ht="15.75" x14ac:dyDescent="0.25">
      <c r="A2" s="40"/>
      <c r="B2" s="234" t="s">
        <v>140</v>
      </c>
      <c r="C2" s="235"/>
      <c r="D2" s="235"/>
      <c r="E2" s="235"/>
      <c r="F2" s="235"/>
      <c r="G2" s="236"/>
    </row>
    <row r="4" spans="1:9" x14ac:dyDescent="0.2">
      <c r="H4" s="127" t="s">
        <v>85</v>
      </c>
    </row>
    <row r="5" spans="1:9" ht="63" customHeight="1" x14ac:dyDescent="0.2">
      <c r="B5" s="132" t="s">
        <v>48</v>
      </c>
      <c r="C5" s="133" t="s">
        <v>87</v>
      </c>
      <c r="D5" s="128" t="s">
        <v>141</v>
      </c>
      <c r="E5" s="128" t="s">
        <v>142</v>
      </c>
      <c r="F5" s="128" t="s">
        <v>143</v>
      </c>
      <c r="G5" s="128" t="s">
        <v>144</v>
      </c>
      <c r="H5" s="128" t="s">
        <v>89</v>
      </c>
      <c r="I5" s="122"/>
    </row>
    <row r="6" spans="1:9" ht="12.75" customHeight="1" x14ac:dyDescent="0.2">
      <c r="B6" s="129" t="s">
        <v>49</v>
      </c>
      <c r="C6" s="165">
        <v>29563</v>
      </c>
      <c r="D6" s="166">
        <v>3</v>
      </c>
      <c r="E6" s="166">
        <v>803</v>
      </c>
      <c r="F6" s="166">
        <v>489</v>
      </c>
      <c r="G6" s="166">
        <v>170</v>
      </c>
      <c r="H6" s="166">
        <f>SUM((D6*741)+(E6*2964)+(F6*988)+(G6*247))</f>
        <v>2907437</v>
      </c>
      <c r="I6" s="123"/>
    </row>
    <row r="7" spans="1:9" ht="12.75" customHeight="1" x14ac:dyDescent="0.2">
      <c r="B7" s="130" t="s">
        <v>50</v>
      </c>
      <c r="C7" s="167">
        <v>50363</v>
      </c>
      <c r="D7" s="168">
        <v>4733</v>
      </c>
      <c r="E7" s="168">
        <v>353</v>
      </c>
      <c r="F7" s="168">
        <v>1176</v>
      </c>
      <c r="G7" s="168">
        <v>680</v>
      </c>
      <c r="H7" s="166">
        <f t="shared" ref="H7:H27" si="0">SUM((D7*741)+(E7*2964)+(F7*988)+(G7*247))</f>
        <v>5883293</v>
      </c>
      <c r="I7" s="123"/>
    </row>
    <row r="8" spans="1:9" ht="12.75" customHeight="1" x14ac:dyDescent="0.2">
      <c r="B8" s="130" t="s">
        <v>51</v>
      </c>
      <c r="C8" s="167">
        <v>76041</v>
      </c>
      <c r="D8" s="168">
        <v>6</v>
      </c>
      <c r="E8" s="168">
        <v>236</v>
      </c>
      <c r="F8" s="168">
        <v>299</v>
      </c>
      <c r="G8" s="168">
        <v>292</v>
      </c>
      <c r="H8" s="166">
        <f t="shared" si="0"/>
        <v>1071486</v>
      </c>
      <c r="I8" s="123"/>
    </row>
    <row r="9" spans="1:9" ht="12.75" customHeight="1" x14ac:dyDescent="0.2">
      <c r="B9" s="130" t="s">
        <v>52</v>
      </c>
      <c r="C9" s="167">
        <v>142091</v>
      </c>
      <c r="D9" s="168">
        <v>7313</v>
      </c>
      <c r="E9" s="168">
        <v>359</v>
      </c>
      <c r="F9" s="168">
        <v>2077</v>
      </c>
      <c r="G9" s="168">
        <v>1117</v>
      </c>
      <c r="H9" s="166">
        <f t="shared" si="0"/>
        <v>8810984</v>
      </c>
      <c r="I9" s="123"/>
    </row>
    <row r="10" spans="1:9" ht="12.75" customHeight="1" x14ac:dyDescent="0.2">
      <c r="B10" s="130" t="s">
        <v>53</v>
      </c>
      <c r="C10" s="167">
        <v>91921</v>
      </c>
      <c r="D10" s="168">
        <v>3263</v>
      </c>
      <c r="E10" s="168">
        <v>243</v>
      </c>
      <c r="F10" s="168">
        <v>1887</v>
      </c>
      <c r="G10" s="168">
        <v>651</v>
      </c>
      <c r="H10" s="166">
        <f t="shared" si="0"/>
        <v>5163288</v>
      </c>
      <c r="I10" s="123"/>
    </row>
    <row r="11" spans="1:9" ht="12.75" customHeight="1" x14ac:dyDescent="0.2">
      <c r="B11" s="130" t="s">
        <v>54</v>
      </c>
      <c r="C11" s="167">
        <v>120012</v>
      </c>
      <c r="D11" s="168">
        <v>21</v>
      </c>
      <c r="E11" s="168">
        <v>473</v>
      </c>
      <c r="F11" s="168">
        <v>1112</v>
      </c>
      <c r="G11" s="168">
        <v>465</v>
      </c>
      <c r="H11" s="166">
        <f t="shared" si="0"/>
        <v>2631044</v>
      </c>
      <c r="I11" s="123"/>
    </row>
    <row r="12" spans="1:9" ht="12.75" customHeight="1" x14ac:dyDescent="0.2">
      <c r="B12" s="130" t="s">
        <v>55</v>
      </c>
      <c r="C12" s="167">
        <v>46652</v>
      </c>
      <c r="D12" s="168">
        <v>5</v>
      </c>
      <c r="E12" s="168">
        <v>200</v>
      </c>
      <c r="F12" s="168">
        <v>94</v>
      </c>
      <c r="G12" s="168">
        <v>254</v>
      </c>
      <c r="H12" s="166">
        <f t="shared" si="0"/>
        <v>752115</v>
      </c>
      <c r="I12" s="123"/>
    </row>
    <row r="13" spans="1:9" ht="12.75" customHeight="1" x14ac:dyDescent="0.2">
      <c r="B13" s="130" t="s">
        <v>56</v>
      </c>
      <c r="C13" s="167">
        <v>116420</v>
      </c>
      <c r="D13" s="168">
        <v>2076</v>
      </c>
      <c r="E13" s="168">
        <v>331</v>
      </c>
      <c r="F13" s="168">
        <v>2201</v>
      </c>
      <c r="G13" s="168">
        <v>555</v>
      </c>
      <c r="H13" s="166">
        <f t="shared" si="0"/>
        <v>4831073</v>
      </c>
      <c r="I13" s="123"/>
    </row>
    <row r="14" spans="1:9" ht="12.75" customHeight="1" x14ac:dyDescent="0.2">
      <c r="B14" s="130" t="s">
        <v>57</v>
      </c>
      <c r="C14" s="167">
        <v>60601</v>
      </c>
      <c r="D14" s="168">
        <v>9</v>
      </c>
      <c r="E14" s="168">
        <v>87</v>
      </c>
      <c r="F14" s="168">
        <v>365</v>
      </c>
      <c r="G14" s="168">
        <v>299</v>
      </c>
      <c r="H14" s="166">
        <f t="shared" si="0"/>
        <v>699010</v>
      </c>
      <c r="I14" s="123"/>
    </row>
    <row r="15" spans="1:9" ht="12.75" customHeight="1" x14ac:dyDescent="0.2">
      <c r="B15" s="130" t="s">
        <v>58</v>
      </c>
      <c r="C15" s="167">
        <v>110571</v>
      </c>
      <c r="D15" s="168">
        <v>1418</v>
      </c>
      <c r="E15" s="168">
        <v>210</v>
      </c>
      <c r="F15" s="168">
        <v>1866</v>
      </c>
      <c r="G15" s="168">
        <v>615</v>
      </c>
      <c r="H15" s="166">
        <f t="shared" si="0"/>
        <v>3668691</v>
      </c>
      <c r="I15" s="123"/>
    </row>
    <row r="16" spans="1:9" ht="12.75" customHeight="1" x14ac:dyDescent="0.2">
      <c r="B16" s="130" t="s">
        <v>59</v>
      </c>
      <c r="C16" s="167">
        <v>85248</v>
      </c>
      <c r="D16" s="168">
        <v>4</v>
      </c>
      <c r="E16" s="168">
        <v>163</v>
      </c>
      <c r="F16" s="168">
        <v>289</v>
      </c>
      <c r="G16" s="168">
        <v>207</v>
      </c>
      <c r="H16" s="166">
        <f t="shared" si="0"/>
        <v>822757</v>
      </c>
      <c r="I16" s="123"/>
    </row>
    <row r="17" spans="2:9" ht="12.75" customHeight="1" x14ac:dyDescent="0.2">
      <c r="B17" s="130" t="s">
        <v>60</v>
      </c>
      <c r="C17" s="167">
        <v>68444</v>
      </c>
      <c r="D17" s="168">
        <v>1</v>
      </c>
      <c r="E17" s="168">
        <v>95</v>
      </c>
      <c r="F17" s="168">
        <v>221</v>
      </c>
      <c r="G17" s="168">
        <v>166</v>
      </c>
      <c r="H17" s="166">
        <f t="shared" si="0"/>
        <v>541671</v>
      </c>
      <c r="I17" s="123"/>
    </row>
    <row r="18" spans="2:9" ht="12.75" customHeight="1" x14ac:dyDescent="0.2">
      <c r="B18" s="130" t="s">
        <v>61</v>
      </c>
      <c r="C18" s="167">
        <v>68759</v>
      </c>
      <c r="D18" s="168">
        <v>2</v>
      </c>
      <c r="E18" s="168">
        <v>174</v>
      </c>
      <c r="F18" s="168">
        <v>118</v>
      </c>
      <c r="G18" s="168">
        <v>291</v>
      </c>
      <c r="H18" s="166">
        <f t="shared" si="0"/>
        <v>705679</v>
      </c>
      <c r="I18" s="123"/>
    </row>
    <row r="19" spans="2:9" ht="12.75" customHeight="1" x14ac:dyDescent="0.2">
      <c r="B19" s="130" t="s">
        <v>62</v>
      </c>
      <c r="C19" s="167">
        <v>50470</v>
      </c>
      <c r="D19" s="168">
        <v>4</v>
      </c>
      <c r="E19" s="168">
        <v>125</v>
      </c>
      <c r="F19" s="168">
        <v>101</v>
      </c>
      <c r="G19" s="168">
        <v>145</v>
      </c>
      <c r="H19" s="166">
        <f t="shared" si="0"/>
        <v>509067</v>
      </c>
      <c r="I19" s="123"/>
    </row>
    <row r="20" spans="2:9" ht="12.75" customHeight="1" x14ac:dyDescent="0.2">
      <c r="B20" s="130" t="s">
        <v>63</v>
      </c>
      <c r="C20" s="167">
        <v>50459</v>
      </c>
      <c r="D20" s="168">
        <v>2</v>
      </c>
      <c r="E20" s="168">
        <v>125</v>
      </c>
      <c r="F20" s="168">
        <v>169</v>
      </c>
      <c r="G20" s="168">
        <v>157</v>
      </c>
      <c r="H20" s="166">
        <f t="shared" si="0"/>
        <v>577733</v>
      </c>
      <c r="I20" s="123"/>
    </row>
    <row r="21" spans="2:9" ht="12.75" customHeight="1" x14ac:dyDescent="0.2">
      <c r="B21" s="130" t="s">
        <v>64</v>
      </c>
      <c r="C21" s="167">
        <v>25014</v>
      </c>
      <c r="D21" s="168">
        <v>4</v>
      </c>
      <c r="E21" s="168">
        <v>65</v>
      </c>
      <c r="F21" s="168">
        <v>69</v>
      </c>
      <c r="G21" s="168">
        <v>84</v>
      </c>
      <c r="H21" s="166">
        <f t="shared" si="0"/>
        <v>284544</v>
      </c>
      <c r="I21" s="123"/>
    </row>
    <row r="22" spans="2:9" ht="12.75" customHeight="1" x14ac:dyDescent="0.2">
      <c r="B22" s="130" t="s">
        <v>65</v>
      </c>
      <c r="C22" s="167">
        <v>31333</v>
      </c>
      <c r="D22" s="168">
        <v>0</v>
      </c>
      <c r="E22" s="168">
        <v>39</v>
      </c>
      <c r="F22" s="168">
        <v>115</v>
      </c>
      <c r="G22" s="168">
        <v>108</v>
      </c>
      <c r="H22" s="166">
        <f t="shared" si="0"/>
        <v>255892</v>
      </c>
      <c r="I22" s="123"/>
    </row>
    <row r="23" spans="2:9" ht="12.75" customHeight="1" x14ac:dyDescent="0.2">
      <c r="B23" s="130" t="s">
        <v>66</v>
      </c>
      <c r="C23" s="167">
        <v>33384</v>
      </c>
      <c r="D23" s="168">
        <v>0</v>
      </c>
      <c r="E23" s="168">
        <v>66</v>
      </c>
      <c r="F23" s="168">
        <v>49</v>
      </c>
      <c r="G23" s="168">
        <v>156</v>
      </c>
      <c r="H23" s="166">
        <f t="shared" si="0"/>
        <v>282568</v>
      </c>
      <c r="I23" s="123"/>
    </row>
    <row r="24" spans="2:9" ht="12.75" customHeight="1" x14ac:dyDescent="0.2">
      <c r="B24" s="130" t="s">
        <v>67</v>
      </c>
      <c r="C24" s="167">
        <v>14434</v>
      </c>
      <c r="D24" s="168">
        <v>0</v>
      </c>
      <c r="E24" s="168">
        <v>109</v>
      </c>
      <c r="F24" s="168">
        <v>24</v>
      </c>
      <c r="G24" s="168">
        <v>59</v>
      </c>
      <c r="H24" s="166">
        <f t="shared" si="0"/>
        <v>361361</v>
      </c>
      <c r="I24" s="123"/>
    </row>
    <row r="25" spans="2:9" ht="12.75" customHeight="1" x14ac:dyDescent="0.2">
      <c r="B25" s="130" t="s">
        <v>68</v>
      </c>
      <c r="C25" s="167">
        <v>15652</v>
      </c>
      <c r="D25" s="168">
        <v>0</v>
      </c>
      <c r="E25" s="168">
        <v>181</v>
      </c>
      <c r="F25" s="168">
        <v>39</v>
      </c>
      <c r="G25" s="168">
        <v>54</v>
      </c>
      <c r="H25" s="166">
        <f t="shared" si="0"/>
        <v>588354</v>
      </c>
      <c r="I25" s="123"/>
    </row>
    <row r="26" spans="2:9" ht="12.75" customHeight="1" x14ac:dyDescent="0.2">
      <c r="B26" s="130" t="s">
        <v>69</v>
      </c>
      <c r="C26" s="167">
        <v>18930</v>
      </c>
      <c r="D26" s="168">
        <v>1</v>
      </c>
      <c r="E26" s="168">
        <v>38</v>
      </c>
      <c r="F26" s="168">
        <v>47</v>
      </c>
      <c r="G26" s="168">
        <v>61</v>
      </c>
      <c r="H26" s="166">
        <f t="shared" si="0"/>
        <v>174876</v>
      </c>
      <c r="I26" s="123"/>
    </row>
    <row r="27" spans="2:9" ht="12.75" customHeight="1" x14ac:dyDescent="0.2">
      <c r="B27" s="130" t="s">
        <v>70</v>
      </c>
      <c r="C27" s="167">
        <v>17915</v>
      </c>
      <c r="D27" s="168">
        <v>1</v>
      </c>
      <c r="E27" s="168">
        <v>153</v>
      </c>
      <c r="F27" s="168">
        <v>52</v>
      </c>
      <c r="G27" s="168">
        <v>78</v>
      </c>
      <c r="H27" s="166">
        <f t="shared" si="0"/>
        <v>524875</v>
      </c>
      <c r="I27" s="123"/>
    </row>
    <row r="28" spans="2:9" ht="12.75" customHeight="1" x14ac:dyDescent="0.2">
      <c r="B28" s="131" t="s">
        <v>88</v>
      </c>
      <c r="C28" s="169"/>
      <c r="D28" s="170"/>
      <c r="E28" s="170">
        <v>100</v>
      </c>
      <c r="F28" s="170"/>
      <c r="G28" s="170"/>
      <c r="H28" s="171">
        <f>SUM(E28*2964)</f>
        <v>296400</v>
      </c>
      <c r="I28" s="123"/>
    </row>
    <row r="29" spans="2:9" x14ac:dyDescent="0.2">
      <c r="C29" s="33"/>
      <c r="D29" s="33"/>
      <c r="E29" s="33"/>
      <c r="F29" s="33"/>
      <c r="G29" s="33"/>
      <c r="H29" s="33"/>
      <c r="I29" s="33"/>
    </row>
  </sheetData>
  <mergeCells count="1">
    <mergeCell ref="B2:G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 č. 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8</vt:i4>
      </vt:variant>
    </vt:vector>
  </HeadingPairs>
  <TitlesOfParts>
    <vt:vector size="19" baseType="lpstr">
      <vt:lpstr>1-Os2020-R2021</vt:lpstr>
      <vt:lpstr>2-podíly na RUD</vt:lpstr>
      <vt:lpstr>3-RUD schéma</vt:lpstr>
      <vt:lpstr>4-daně</vt:lpstr>
      <vt:lpstr>5-dotaceVPS</vt:lpstr>
      <vt:lpstr>6-výdajeEDS-SMVS</vt:lpstr>
      <vt:lpstr>7-veřejné opatrovnictví Praha</vt:lpstr>
      <vt:lpstr>8-občanské průkazy Praha</vt:lpstr>
      <vt:lpstr>9-matriční úřady Praha</vt:lpstr>
      <vt:lpstr>10-živnostenské úřady Praha</vt:lpstr>
      <vt:lpstr>11-konstrukce příspěvku kraje</vt:lpstr>
      <vt:lpstr>'1-Os2020-R2021'!Názvy_tisku</vt:lpstr>
      <vt:lpstr>'10-živnostenské úřady Praha'!Oblast_tisku</vt:lpstr>
      <vt:lpstr>'1-Os2020-R2021'!Oblast_tisku</vt:lpstr>
      <vt:lpstr>'2-podíly na RUD'!Oblast_tisku</vt:lpstr>
      <vt:lpstr>'3-RUD schéma'!Oblast_tisku</vt:lpstr>
      <vt:lpstr>'7-veřejné opatrovnictví Praha'!Oblast_tisku</vt:lpstr>
      <vt:lpstr>'8-občanské průkazy Praha'!Oblast_tisku</vt:lpstr>
      <vt:lpstr>'9-matriční úřady Praha'!Oblast_tisku</vt:lpstr>
    </vt:vector>
  </TitlesOfParts>
  <Company>MF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Ministerstvo financí</dc:creator>
  <cp:lastModifiedBy>Rucká Karla Ing.</cp:lastModifiedBy>
  <cp:lastPrinted>2020-10-22T14:11:25Z</cp:lastPrinted>
  <dcterms:created xsi:type="dcterms:W3CDTF">2006-09-05T08:07:49Z</dcterms:created>
  <dcterms:modified xsi:type="dcterms:W3CDTF">2020-10-22T14:12:25Z</dcterms:modified>
</cp:coreProperties>
</file>