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Odbor11\Odd111\všichni\2020\18 PSP říjen SR 2021\03 dokumentace\edit formát\"/>
    </mc:Choice>
  </mc:AlternateContent>
  <bookViews>
    <workbookView xWindow="8940" yWindow="480" windowWidth="22455" windowHeight="16125" tabRatio="927" firstSheet="13"/>
  </bookViews>
  <sheets>
    <sheet name="OBAL" sheetId="19687" r:id="rId1"/>
    <sheet name="TITUL" sheetId="19615" r:id="rId2"/>
    <sheet name="T-1-příjmy-SR" sheetId="19723" r:id="rId3"/>
    <sheet name="T-1-výdajeSR_druhově" sheetId="19724" r:id="rId4"/>
    <sheet name="T-2-výdaje SR_odvětví" sheetId="19736" r:id="rId5"/>
    <sheet name="T-3-příjmy kap-3 " sheetId="19613" r:id="rId6"/>
    <sheet name="T-4-výd celkem-4" sheetId="19586" r:id="rId7"/>
    <sheet name="T-5-běž výd " sheetId="19587" r:id="rId8"/>
    <sheet name="T-6-kap výd" sheetId="19588" r:id="rId9"/>
    <sheet name="T-7-EU" sheetId="19735" r:id="rId10"/>
    <sheet name="T-8-FM" sheetId="19729" r:id="rId11"/>
    <sheet name="T-9-VPS-výdaje_" sheetId="19734" r:id="rId12"/>
    <sheet name="Tab.10 -Platy OSS+PO" sheetId="19703" r:id="rId13"/>
    <sheet name="Tab.11- platy-ÚO" sheetId="19704" r:id="rId14"/>
    <sheet name="Tab.12-platy-st_správa" sheetId="19705" r:id="rId15"/>
    <sheet name="Tab.13-platy SOBCPO" sheetId="19706" r:id="rId16"/>
    <sheet name="Tab.14-platy ostatní OSS" sheetId="19707" r:id="rId17"/>
    <sheet name="Tab.15-platy přísp-organ" sheetId="19708" r:id="rId18"/>
    <sheet name="Tab.16 - platy vývoj OSS+PO" sheetId="19709" r:id="rId19"/>
    <sheet name="T17- počty zam EUFM " sheetId="19675" r:id="rId20"/>
    <sheet name="T-18 VVaI" sheetId="19731" r:id="rId21"/>
    <sheet name="T-19-OSFA_" sheetId="19732" r:id="rId22"/>
    <sheet name="T-20-ZÁRUKY" sheetId="19733" r:id="rId23"/>
    <sheet name="Modul1" sheetId="225" state="veryHidden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Tab16" localSheetId="20">'[1]301-KPR'!#REF!</definedName>
    <definedName name="____Tab16" localSheetId="21">'[1]301-KPR'!#REF!</definedName>
    <definedName name="____Tab16" localSheetId="3">'[1]301-KPR'!#REF!</definedName>
    <definedName name="____Tab16" localSheetId="22">'[1]301-KPR'!#REF!</definedName>
    <definedName name="____Tab16">'[1]301-KPR'!#REF!</definedName>
    <definedName name="___Tab16" localSheetId="20">'[1]301-KPR'!#REF!</definedName>
    <definedName name="___Tab16" localSheetId="21">'[1]301-KPR'!#REF!</definedName>
    <definedName name="___Tab16" localSheetId="3">'[1]301-KPR'!#REF!</definedName>
    <definedName name="___Tab16" localSheetId="22">'[1]301-KPR'!#REF!</definedName>
    <definedName name="___Tab16">'[1]301-KPR'!#REF!</definedName>
    <definedName name="__FM2013" localSheetId="3">'[2]záv.uk,.KPR'!#REF!</definedName>
    <definedName name="__FM2013">'[2]záv.uk,.KPR'!#REF!</definedName>
    <definedName name="__Tab16" localSheetId="3">'[1]301-KPR'!#REF!</definedName>
    <definedName name="__Tab16">'[1]301-KPR'!#REF!</definedName>
    <definedName name="_xlnm._FilterDatabase" localSheetId="2" hidden="1">'T-1-příjmy-SR'!$A$8:$H$8</definedName>
    <definedName name="_xlnm._FilterDatabase" localSheetId="3" hidden="1">'T-1-výdajeSR_druhově'!$A$7:$H$122</definedName>
    <definedName name="_xlnm._FilterDatabase" localSheetId="11" hidden="1">'T-9-VPS-výdaje_'!$B$4:$B$54</definedName>
    <definedName name="_FM2013" localSheetId="20">'[2]záv.uk,.KPR'!#REF!</definedName>
    <definedName name="_FM2013" localSheetId="21">'[2]záv.uk,.KPR'!#REF!</definedName>
    <definedName name="_FM2013" localSheetId="3">'[2]záv.uk,.KPR'!#REF!</definedName>
    <definedName name="_FM2013" localSheetId="22">'[2]záv.uk,.KPR'!#REF!</definedName>
    <definedName name="_FM2013" localSheetId="10">'[2]záv.uk,.KPR'!#REF!</definedName>
    <definedName name="_FM2013">'[2]záv.uk,.KPR'!#REF!</definedName>
    <definedName name="_Tab16" localSheetId="19">'[1]301-KPR'!#REF!</definedName>
    <definedName name="_Tab16" localSheetId="3">'[1]301-KPR'!#REF!</definedName>
    <definedName name="_Tab16">'[1]301-KPR'!#REF!</definedName>
    <definedName name="aa" localSheetId="9">'[3]301-KPR'!#REF!</definedName>
    <definedName name="aa">'[3]301-KPR'!#REF!</definedName>
    <definedName name="AccessDatabase">"C:\Dokumenty\Borisek\Excel\1998\ROZPIS1998\1LEDEN1998\akce98-1.mdb"</definedName>
    <definedName name="AV" localSheetId="19">'[2]záv.uk,.KPR'!#REF!</definedName>
    <definedName name="AV" localSheetId="3">'[2]záv.uk,.KPR'!#REF!</definedName>
    <definedName name="AV" localSheetId="10">'[2]záv.uk,.KPR'!#REF!</definedName>
    <definedName name="AV" localSheetId="11">'[4]301-KPR'!#REF!</definedName>
    <definedName name="AV" localSheetId="12">'[1]301-KPR'!#REF!</definedName>
    <definedName name="AV" localSheetId="13">'[1]301-KPR'!#REF!</definedName>
    <definedName name="AV" localSheetId="14">'[1]301-KPR'!#REF!</definedName>
    <definedName name="AV" localSheetId="15">'[1]301-KPR'!#REF!</definedName>
    <definedName name="AV" localSheetId="16">'[1]301-KPR'!#REF!</definedName>
    <definedName name="AV" localSheetId="17">'[1]301-KPR'!#REF!</definedName>
    <definedName name="AV">'[2]záv.uk,.KPR'!#REF!</definedName>
    <definedName name="AVC">'[1]301-KPR'!#REF!</definedName>
    <definedName name="AVv">'[1]301-KPR'!#REF!</definedName>
    <definedName name="baba" localSheetId="3">'[2]záv.uk,.KPR'!#REF!</definedName>
    <definedName name="baba" localSheetId="10">'[2]záv.uk,.KPR'!#REF!</definedName>
    <definedName name="baba">'[2]záv.uk,.KPR'!#REF!</definedName>
    <definedName name="BIS">'[2]záv.uk,.KPR'!$B$6</definedName>
    <definedName name="CBU" localSheetId="19">'[2]záv.uk,.KPR'!#REF!</definedName>
    <definedName name="CBU" localSheetId="20">'[2]záv.uk,.KPR'!#REF!</definedName>
    <definedName name="CBU" localSheetId="3">'[2]záv.uk,.KPR'!#REF!</definedName>
    <definedName name="CBU" localSheetId="11">'[4]301-KPR'!#REF!</definedName>
    <definedName name="CBU" localSheetId="12">'[1]301-KPR'!#REF!</definedName>
    <definedName name="CBU" localSheetId="13">'[1]301-KPR'!#REF!</definedName>
    <definedName name="CBU" localSheetId="14">'[1]301-KPR'!#REF!</definedName>
    <definedName name="CBU" localSheetId="15">'[1]301-KPR'!#REF!</definedName>
    <definedName name="CBU" localSheetId="16">'[1]301-KPR'!#REF!</definedName>
    <definedName name="CBU" localSheetId="17">'[1]301-KPR'!#REF!</definedName>
    <definedName name="CBU">'[2]záv.uk,.KPR'!#REF!</definedName>
    <definedName name="celkem1">'[1]301-KPR'!#REF!</definedName>
    <definedName name="CSU" localSheetId="19">'[2]záv.uk,.KPR'!#REF!</definedName>
    <definedName name="CSU" localSheetId="20">'[2]záv.uk,.KPR'!#REF!</definedName>
    <definedName name="CSU" localSheetId="3">'[2]záv.uk,.KPR'!#REF!</definedName>
    <definedName name="CSU" localSheetId="11">'[4]301-KPR'!#REF!</definedName>
    <definedName name="CSU" localSheetId="12">'[1]301-KPR'!#REF!</definedName>
    <definedName name="CSU" localSheetId="13">'[1]301-KPR'!#REF!</definedName>
    <definedName name="CSU" localSheetId="14">'[1]301-KPR'!#REF!</definedName>
    <definedName name="CSU" localSheetId="15">'[1]301-KPR'!#REF!</definedName>
    <definedName name="CSU" localSheetId="16">'[1]301-KPR'!#REF!</definedName>
    <definedName name="CSU" localSheetId="17">'[1]301-KPR'!#REF!</definedName>
    <definedName name="CSU">'[2]záv.uk,.KPR'!#REF!</definedName>
    <definedName name="CUZK" localSheetId="19">'[2]záv.uk,.KPR'!#REF!</definedName>
    <definedName name="CUZK" localSheetId="20">'[2]záv.uk,.KPR'!#REF!</definedName>
    <definedName name="CUZK" localSheetId="3">'[2]záv.uk,.KPR'!#REF!</definedName>
    <definedName name="CUZK" localSheetId="11">'[4]301-KPR'!#REF!</definedName>
    <definedName name="CUZK" localSheetId="12">'[1]301-KPR'!#REF!</definedName>
    <definedName name="CUZK" localSheetId="13">'[1]301-KPR'!#REF!</definedName>
    <definedName name="CUZK" localSheetId="14">'[1]301-KPR'!#REF!</definedName>
    <definedName name="CUZK" localSheetId="15">'[1]301-KPR'!#REF!</definedName>
    <definedName name="CUZK" localSheetId="16">'[1]301-KPR'!#REF!</definedName>
    <definedName name="CUZK" localSheetId="17">'[1]301-KPR'!#REF!</definedName>
    <definedName name="CUZK">'[2]záv.uk,.KPR'!#REF!</definedName>
    <definedName name="CÚZK">'[5]301'!#REF!</definedName>
    <definedName name="CUZKL">'[1]301-KPR'!#REF!</definedName>
    <definedName name="DF_GRID_1" localSheetId="9">#REF!</definedName>
    <definedName name="DF_GRID_1">#REF!</definedName>
    <definedName name="GA" localSheetId="19">'[2]záv.uk,.KPR'!#REF!</definedName>
    <definedName name="GA" localSheetId="20">'[2]záv.uk,.KPR'!#REF!</definedName>
    <definedName name="GA" localSheetId="3">'[2]záv.uk,.KPR'!#REF!</definedName>
    <definedName name="GA" localSheetId="11">'[4]301-KPR'!#REF!</definedName>
    <definedName name="GA" localSheetId="12">'[1]301-KPR'!#REF!</definedName>
    <definedName name="GA" localSheetId="13">'[1]301-KPR'!#REF!</definedName>
    <definedName name="GA" localSheetId="14">'[1]301-KPR'!#REF!</definedName>
    <definedName name="GA" localSheetId="15">'[1]301-KPR'!#REF!</definedName>
    <definedName name="GA" localSheetId="16">'[1]301-KPR'!#REF!</definedName>
    <definedName name="GA" localSheetId="17">'[1]301-KPR'!#REF!</definedName>
    <definedName name="GA">'[2]záv.uk,.KPR'!#REF!</definedName>
    <definedName name="GAE">'[1]301-KPR'!#REF!</definedName>
    <definedName name="gggg" localSheetId="9">#REF!</definedName>
    <definedName name="gggg">#REF!</definedName>
    <definedName name="hhh" localSheetId="9">#REF!</definedName>
    <definedName name="hhh">#REF!</definedName>
    <definedName name="jik" localSheetId="9">#REF!</definedName>
    <definedName name="jik">#REF!</definedName>
    <definedName name="jjj" localSheetId="9">#REF!</definedName>
    <definedName name="jjj">#REF!</definedName>
    <definedName name="jksefjnsdf" localSheetId="9">'[1]301-KPR'!#REF!</definedName>
    <definedName name="jksefjnsdf">'[1]301-KPR'!#REF!</definedName>
    <definedName name="KK" localSheetId="9">#REF!</definedName>
    <definedName name="KK">#REF!</definedName>
    <definedName name="kontrolní" localSheetId="9">'[6]301'!#REF!</definedName>
    <definedName name="kontrolní">'[6]301'!#REF!</definedName>
    <definedName name="KPR">'[2]záv.uk,.KPR'!$B$30</definedName>
    <definedName name="MDS" localSheetId="19">'[2]záv.uk,.KPR'!#REF!</definedName>
    <definedName name="MDS" localSheetId="20">'[2]záv.uk,.KPR'!#REF!</definedName>
    <definedName name="MDS" localSheetId="3">'[2]záv.uk,.KPR'!#REF!</definedName>
    <definedName name="MDS" localSheetId="11">'[4]301-KPR'!#REF!</definedName>
    <definedName name="MDS" localSheetId="12">'[1]301-KPR'!#REF!</definedName>
    <definedName name="MDS" localSheetId="13">'[1]301-KPR'!#REF!</definedName>
    <definedName name="MDS" localSheetId="14">'[1]301-KPR'!#REF!</definedName>
    <definedName name="MDS" localSheetId="15">'[1]301-KPR'!#REF!</definedName>
    <definedName name="MDS" localSheetId="16">'[1]301-KPR'!#REF!</definedName>
    <definedName name="MDS" localSheetId="17">'[1]301-KPR'!#REF!</definedName>
    <definedName name="MDS">'[2]záv.uk,.KPR'!#REF!</definedName>
    <definedName name="MF">'[2]záv.uk,.KPR'!$B$6</definedName>
    <definedName name="min_obdobi" localSheetId="9">#REF!</definedName>
    <definedName name="min_obdobi">#REF!</definedName>
    <definedName name="MK" localSheetId="19">'[2]záv.uk,.KPR'!#REF!</definedName>
    <definedName name="MK" localSheetId="20">'[2]záv.uk,.KPR'!#REF!</definedName>
    <definedName name="MK" localSheetId="3">'[2]záv.uk,.KPR'!#REF!</definedName>
    <definedName name="MK" localSheetId="11">'[4]301-KPR'!#REF!</definedName>
    <definedName name="MK" localSheetId="12">'[1]301-KPR'!#REF!</definedName>
    <definedName name="MK" localSheetId="13">'[1]301-KPR'!#REF!</definedName>
    <definedName name="MK" localSheetId="14">'[1]301-KPR'!#REF!</definedName>
    <definedName name="MK" localSheetId="15">'[1]301-KPR'!#REF!</definedName>
    <definedName name="MK" localSheetId="16">'[1]301-KPR'!#REF!</definedName>
    <definedName name="MK" localSheetId="17">'[1]301-KPR'!#REF!</definedName>
    <definedName name="MK">'[2]záv.uk,.KPR'!#REF!</definedName>
    <definedName name="MMR">'[2]záv.uk,.KPR'!$B$6</definedName>
    <definedName name="MO">'[2]záv.uk,.KPR'!$B$6</definedName>
    <definedName name="MPO" localSheetId="19">'[2]záv.uk,.KPR'!#REF!</definedName>
    <definedName name="MPO" localSheetId="20">'[2]záv.uk,.KPR'!#REF!</definedName>
    <definedName name="MPO" localSheetId="3">'[2]záv.uk,.KPR'!#REF!</definedName>
    <definedName name="MPO" localSheetId="11">'[4]301-KPR'!#REF!</definedName>
    <definedName name="MPO" localSheetId="12">'[1]301-KPR'!#REF!</definedName>
    <definedName name="MPO" localSheetId="13">'[1]301-KPR'!#REF!</definedName>
    <definedName name="MPO" localSheetId="14">'[1]301-KPR'!#REF!</definedName>
    <definedName name="MPO" localSheetId="15">'[1]301-KPR'!#REF!</definedName>
    <definedName name="MPO" localSheetId="16">'[1]301-KPR'!#REF!</definedName>
    <definedName name="MPO" localSheetId="17">'[1]301-KPR'!#REF!</definedName>
    <definedName name="MPO">'[2]záv.uk,.KPR'!#REF!</definedName>
    <definedName name="MPSV">'[2]záv.uk,.KPR'!$B$6</definedName>
    <definedName name="MS" localSheetId="19">'[2]záv.uk,.KPR'!#REF!</definedName>
    <definedName name="MS" localSheetId="20">'[2]záv.uk,.KPR'!#REF!</definedName>
    <definedName name="MS" localSheetId="3">'[2]záv.uk,.KPR'!#REF!</definedName>
    <definedName name="MS" localSheetId="11">'[4]301-KPR'!#REF!</definedName>
    <definedName name="MS" localSheetId="12">'[1]301-KPR'!#REF!</definedName>
    <definedName name="MS" localSheetId="13">'[1]301-KPR'!#REF!</definedName>
    <definedName name="MS" localSheetId="14">'[1]301-KPR'!#REF!</definedName>
    <definedName name="MS" localSheetId="15">'[1]301-KPR'!#REF!</definedName>
    <definedName name="MS" localSheetId="16">'[1]301-KPR'!#REF!</definedName>
    <definedName name="MS" localSheetId="17">'[1]301-KPR'!#REF!</definedName>
    <definedName name="MS">'[2]záv.uk,.KPR'!#REF!</definedName>
    <definedName name="MSMT" localSheetId="19">'[2]záv.uk,.KPR'!#REF!</definedName>
    <definedName name="MSMT" localSheetId="20">'[2]záv.uk,.KPR'!#REF!</definedName>
    <definedName name="MSMT" localSheetId="3">'[2]záv.uk,.KPR'!#REF!</definedName>
    <definedName name="MSMT" localSheetId="11">'[4]301-KPR'!#REF!</definedName>
    <definedName name="MSMT" localSheetId="12">'[1]301-KPR'!#REF!</definedName>
    <definedName name="MSMT" localSheetId="13">'[1]301-KPR'!#REF!</definedName>
    <definedName name="MSMT" localSheetId="14">'[1]301-KPR'!#REF!</definedName>
    <definedName name="MSMT" localSheetId="15">'[1]301-KPR'!#REF!</definedName>
    <definedName name="MSMT" localSheetId="16">'[1]301-KPR'!#REF!</definedName>
    <definedName name="MSMT" localSheetId="17">'[1]301-KPR'!#REF!</definedName>
    <definedName name="MSMT">'[2]záv.uk,.KPR'!#REF!</definedName>
    <definedName name="MSMT1">'[1]301-KPR'!#REF!</definedName>
    <definedName name="MV">'[2]záv.uk,.KPR'!$B$6</definedName>
    <definedName name="MZdr" localSheetId="19">'[2]záv.uk,.KPR'!#REF!</definedName>
    <definedName name="MZdr" localSheetId="20">'[2]záv.uk,.KPR'!#REF!</definedName>
    <definedName name="MZdr" localSheetId="3">'[2]záv.uk,.KPR'!#REF!</definedName>
    <definedName name="MZdr" localSheetId="11">'[4]301-KPR'!#REF!</definedName>
    <definedName name="MZdr" localSheetId="12">'[1]301-KPR'!#REF!</definedName>
    <definedName name="MZdr" localSheetId="13">'[1]301-KPR'!#REF!</definedName>
    <definedName name="MZdr" localSheetId="14">'[1]301-KPR'!#REF!</definedName>
    <definedName name="MZdr" localSheetId="15">'[1]301-KPR'!#REF!</definedName>
    <definedName name="MZdr" localSheetId="16">'[1]301-KPR'!#REF!</definedName>
    <definedName name="MZdr" localSheetId="17">'[1]301-KPR'!#REF!</definedName>
    <definedName name="MZdr">'[2]záv.uk,.KPR'!#REF!</definedName>
    <definedName name="MZe" localSheetId="19">'[2]záv.uk,.KPR'!#REF!</definedName>
    <definedName name="MZe" localSheetId="20">'[2]záv.uk,.KPR'!#REF!</definedName>
    <definedName name="MZe" localSheetId="3">'[2]záv.uk,.KPR'!#REF!</definedName>
    <definedName name="MZe" localSheetId="11">'[4]301-KPR'!#REF!</definedName>
    <definedName name="MZe" localSheetId="12">'[1]301-KPR'!#REF!</definedName>
    <definedName name="MZe" localSheetId="13">'[1]301-KPR'!#REF!</definedName>
    <definedName name="MZe" localSheetId="14">'[1]301-KPR'!#REF!</definedName>
    <definedName name="MZe" localSheetId="15">'[1]301-KPR'!#REF!</definedName>
    <definedName name="MZe" localSheetId="16">'[1]301-KPR'!#REF!</definedName>
    <definedName name="MZe" localSheetId="17">'[1]301-KPR'!#REF!</definedName>
    <definedName name="MZe">'[2]záv.uk,.KPR'!#REF!</definedName>
    <definedName name="MZP">'[2]záv.uk,.KPR'!$B$6</definedName>
    <definedName name="MZv">'[2]záv.uk,.KPR'!$B$6</definedName>
    <definedName name="_xlnm.Print_Titles" localSheetId="19">'T17- počty zam EUFM '!$6:$7</definedName>
    <definedName name="_xlnm.Print_Titles" localSheetId="2">'T-1-příjmy-SR'!$6:$8</definedName>
    <definedName name="_xlnm.Print_Titles" localSheetId="3">'T-1-výdajeSR_druhově'!$6:$8</definedName>
    <definedName name="_xlnm.Print_Titles" localSheetId="4">'T-2-výdaje SR_odvětví'!$6:$8</definedName>
    <definedName name="_xlnm.Print_Titles" localSheetId="9">'T-7-EU'!$7:$8</definedName>
    <definedName name="_xlnm.Print_Titles" localSheetId="11">'T-9-VPS-výdaje_'!$6:$7</definedName>
    <definedName name="NKU" localSheetId="19">'[2]záv.uk,.KPR'!#REF!</definedName>
    <definedName name="NKU" localSheetId="20">'[2]záv.uk,.KPR'!#REF!</definedName>
    <definedName name="NKU" localSheetId="3">'[2]záv.uk,.KPR'!#REF!</definedName>
    <definedName name="NKU" localSheetId="9">'[2]záv.uk,.KPR'!#REF!</definedName>
    <definedName name="NKU" localSheetId="10">'[2]záv.uk,.KPR'!#REF!</definedName>
    <definedName name="NKU" localSheetId="11">'[4]301-KPR'!#REF!</definedName>
    <definedName name="NKU" localSheetId="12">'[1]301-KPR'!#REF!</definedName>
    <definedName name="NKU" localSheetId="13">'[1]301-KPR'!#REF!</definedName>
    <definedName name="NKU" localSheetId="14">'[1]301-KPR'!#REF!</definedName>
    <definedName name="NKU" localSheetId="15">'[1]301-KPR'!#REF!</definedName>
    <definedName name="NKU" localSheetId="16">'[1]301-KPR'!#REF!</definedName>
    <definedName name="NKU" localSheetId="17">'[1]301-KPR'!#REF!</definedName>
    <definedName name="NKU">'[2]záv.uk,.KPR'!#REF!</definedName>
    <definedName name="obdobi" localSheetId="9">#REF!</definedName>
    <definedName name="obdobi">#REF!</definedName>
    <definedName name="_xlnm.Print_Area" localSheetId="19">'T17- počty zam EUFM '!$A$1:$G$135</definedName>
    <definedName name="_xlnm.Print_Area" localSheetId="2">'T-1-příjmy-SR'!$A$1:$H$104</definedName>
    <definedName name="_xlnm.Print_Area" localSheetId="3">'T-1-výdajeSR_druhově'!$A$1:$H$188</definedName>
    <definedName name="_xlnm.Print_Area" localSheetId="4">'T-2-výdaje SR_odvětví'!$A$1:$H$197</definedName>
    <definedName name="_xlnm.Print_Area" localSheetId="5">'T-3-příjmy kap-3 '!$A$1:$J$58</definedName>
    <definedName name="_xlnm.Print_Area" localSheetId="6">'T-4-výd celkem-4'!$A$1:$K$58</definedName>
    <definedName name="_xlnm.Print_Area" localSheetId="7">'T-5-běž výd '!$A$1:$J$59</definedName>
    <definedName name="_xlnm.Print_Area" localSheetId="8">'T-6-kap výd'!$B$1:$L$60</definedName>
    <definedName name="_xlnm.Print_Area" localSheetId="9">'T-7-EU'!$A$1:$E$150</definedName>
    <definedName name="_xlnm.Print_Area" localSheetId="10">'T-8-FM'!$A$1:$E$22</definedName>
    <definedName name="_xlnm.Print_Area" localSheetId="11">'T-9-VPS-výdaje_'!$B$1:$J$104</definedName>
    <definedName name="_xlnm.Print_Area" localSheetId="12">'Tab.10 -Platy OSS+PO'!$A$1:$R$58</definedName>
    <definedName name="_xlnm.Print_Area" localSheetId="13">'Tab.11- platy-ÚO'!$A$1:$R$58</definedName>
    <definedName name="_xlnm.Print_Area" localSheetId="15">'Tab.13-platy SOBCPO'!$A$1:$R$58</definedName>
    <definedName name="_xlnm.Print_Area" localSheetId="16">'Tab.14-platy ostatní OSS'!$A$1:$R$57</definedName>
    <definedName name="_xlnm.Print_Area" localSheetId="17">'Tab.15-platy přísp-organ'!$A$1:$R$62</definedName>
    <definedName name="_xlnm.Print_Area" localSheetId="1">TITUL!$A$1:$B$32</definedName>
    <definedName name="pol" localSheetId="20">#REF!</definedName>
    <definedName name="pol" localSheetId="21">#REF!</definedName>
    <definedName name="pol" localSheetId="22">#REF!</definedName>
    <definedName name="pol" localSheetId="9">#REF!</definedName>
    <definedName name="pol">#REF!</definedName>
    <definedName name="PSP">'[2]záv.uk,.KPR'!$B$6</definedName>
    <definedName name="RRTV" localSheetId="19">'[2]záv.uk,.KPR'!#REF!</definedName>
    <definedName name="RRTV" localSheetId="20">'[2]záv.uk,.KPR'!#REF!</definedName>
    <definedName name="RRTV" localSheetId="3">'[2]záv.uk,.KPR'!#REF!</definedName>
    <definedName name="RRTV" localSheetId="11">'[4]301-KPR'!#REF!</definedName>
    <definedName name="RRTV" localSheetId="12">'[1]301-KPR'!#REF!</definedName>
    <definedName name="RRTV" localSheetId="13">'[1]301-KPR'!#REF!</definedName>
    <definedName name="RRTV" localSheetId="14">'[1]301-KPR'!#REF!</definedName>
    <definedName name="RRTV" localSheetId="15">'[1]301-KPR'!#REF!</definedName>
    <definedName name="RRTV" localSheetId="16">'[1]301-KPR'!#REF!</definedName>
    <definedName name="RRTV" localSheetId="17">'[1]301-KPR'!#REF!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9">#REF!</definedName>
    <definedName name="SD">#REF!</definedName>
    <definedName name="SP">'[2]záv.uk,.KPR'!$B$6</definedName>
    <definedName name="ss" localSheetId="9">#REF!</definedName>
    <definedName name="ss">#REF!</definedName>
    <definedName name="SSHR" localSheetId="19">'[2]záv.uk,.KPR'!#REF!</definedName>
    <definedName name="SSHR" localSheetId="20">'[2]záv.uk,.KPR'!#REF!</definedName>
    <definedName name="SSHR" localSheetId="3">'[2]záv.uk,.KPR'!#REF!</definedName>
    <definedName name="SSHR" localSheetId="11">'[4]301-KPR'!#REF!</definedName>
    <definedName name="SSHR" localSheetId="12">'[1]301-KPR'!#REF!</definedName>
    <definedName name="SSHR" localSheetId="13">'[1]301-KPR'!#REF!</definedName>
    <definedName name="SSHR" localSheetId="14">'[1]301-KPR'!#REF!</definedName>
    <definedName name="SSHR" localSheetId="15">'[1]301-KPR'!#REF!</definedName>
    <definedName name="SSHR" localSheetId="16">'[1]301-KPR'!#REF!</definedName>
    <definedName name="SSHR" localSheetId="17">'[1]301-KPR'!#REF!</definedName>
    <definedName name="SSHR">'[2]záv.uk,.KPR'!#REF!</definedName>
    <definedName name="SUJB" localSheetId="19">'[2]záv.uk,.KPR'!#REF!</definedName>
    <definedName name="SUJB" localSheetId="20">'[2]záv.uk,.KPR'!#REF!</definedName>
    <definedName name="SUJB" localSheetId="3">'[2]záv.uk,.KPR'!#REF!</definedName>
    <definedName name="SUJB" localSheetId="11">'[4]301-KPR'!#REF!</definedName>
    <definedName name="SUJB" localSheetId="12">'[1]301-KPR'!#REF!</definedName>
    <definedName name="SUJB" localSheetId="13">'[1]301-KPR'!#REF!</definedName>
    <definedName name="SUJB" localSheetId="14">'[1]301-KPR'!#REF!</definedName>
    <definedName name="SUJB" localSheetId="15">'[1]301-KPR'!#REF!</definedName>
    <definedName name="SUJB" localSheetId="16">'[1]301-KPR'!#REF!</definedName>
    <definedName name="SUJB" localSheetId="17">'[1]301-KPR'!#REF!</definedName>
    <definedName name="SUJB">'[2]záv.uk,.KPR'!#REF!</definedName>
    <definedName name="TABULKA_1" localSheetId="19">#N/A</definedName>
    <definedName name="TABULKA_1" localSheetId="12">#N/A</definedName>
    <definedName name="TABULKA_1" localSheetId="13">#N/A</definedName>
    <definedName name="TABULKA_1" localSheetId="14">#N/A</definedName>
    <definedName name="TABULKA_1" localSheetId="15">#N/A</definedName>
    <definedName name="TABULKA_1" localSheetId="16">#N/A</definedName>
    <definedName name="TABULKA_1" localSheetId="17">#N/A</definedName>
    <definedName name="TABULKA_1">#N/A</definedName>
    <definedName name="TABULKA_2" localSheetId="19">#N/A</definedName>
    <definedName name="TABULKA_2" localSheetId="12">#N/A</definedName>
    <definedName name="TABULKA_2" localSheetId="13">#N/A</definedName>
    <definedName name="TABULKA_2" localSheetId="14">#N/A</definedName>
    <definedName name="TABULKA_2" localSheetId="15">#N/A</definedName>
    <definedName name="TABULKA_2" localSheetId="16">#N/A</definedName>
    <definedName name="TABULKA_2" localSheetId="17">#N/A</definedName>
    <definedName name="TABULKA_2">#N/A</definedName>
    <definedName name="UOHS" localSheetId="19">'[2]záv.uk,.KPR'!#REF!</definedName>
    <definedName name="UOHS" localSheetId="20">'[2]záv.uk,.KPR'!#REF!</definedName>
    <definedName name="UOHS" localSheetId="3">'[2]záv.uk,.KPR'!#REF!</definedName>
    <definedName name="UOHS" localSheetId="11">'[4]301-KPR'!#REF!</definedName>
    <definedName name="UOHS" localSheetId="12">'[1]301-KPR'!#REF!</definedName>
    <definedName name="UOHS" localSheetId="13">'[1]301-KPR'!#REF!</definedName>
    <definedName name="UOHS" localSheetId="14">'[1]301-KPR'!#REF!</definedName>
    <definedName name="UOHS" localSheetId="15">'[1]301-KPR'!#REF!</definedName>
    <definedName name="UOHS" localSheetId="16">'[1]301-KPR'!#REF!</definedName>
    <definedName name="UOHS" localSheetId="17">'[1]301-KPR'!#REF!</definedName>
    <definedName name="UOHS">'[2]záv.uk,.KPR'!#REF!</definedName>
    <definedName name="UPV" localSheetId="19">'[2]záv.uk,.KPR'!#REF!</definedName>
    <definedName name="UPV" localSheetId="20">'[2]záv.uk,.KPR'!#REF!</definedName>
    <definedName name="UPV" localSheetId="3">'[2]záv.uk,.KPR'!#REF!</definedName>
    <definedName name="UPV" localSheetId="11">'[4]301-KPR'!#REF!</definedName>
    <definedName name="UPV" localSheetId="12">'[1]301-KPR'!#REF!</definedName>
    <definedName name="UPV" localSheetId="13">'[1]301-KPR'!#REF!</definedName>
    <definedName name="UPV" localSheetId="14">'[1]301-KPR'!#REF!</definedName>
    <definedName name="UPV" localSheetId="15">'[1]301-KPR'!#REF!</definedName>
    <definedName name="UPV" localSheetId="16">'[1]301-KPR'!#REF!</definedName>
    <definedName name="UPV" localSheetId="17">'[1]301-KPR'!#REF!</definedName>
    <definedName name="UPV">'[2]záv.uk,.KPR'!#REF!</definedName>
    <definedName name="US" localSheetId="19">'[2]záv.uk,.KPR'!#REF!</definedName>
    <definedName name="US" localSheetId="3">'[2]záv.uk,.KPR'!#REF!</definedName>
    <definedName name="US" localSheetId="11">'[4]301-KPR'!#REF!</definedName>
    <definedName name="US" localSheetId="12">'[1]301-KPR'!#REF!</definedName>
    <definedName name="US" localSheetId="13">'[1]301-KPR'!#REF!</definedName>
    <definedName name="US" localSheetId="14">'[1]301-KPR'!#REF!</definedName>
    <definedName name="US" localSheetId="15">'[1]301-KPR'!#REF!</definedName>
    <definedName name="US" localSheetId="16">'[1]301-KPR'!#REF!</definedName>
    <definedName name="US" localSheetId="17">'[1]301-KPR'!#REF!</definedName>
    <definedName name="US">'[2]záv.uk,.KPR'!#REF!</definedName>
    <definedName name="USIS" localSheetId="19">'[2]záv.uk,.KPR'!#REF!</definedName>
    <definedName name="USIS" localSheetId="3">'[2]záv.uk,.KPR'!#REF!</definedName>
    <definedName name="USIS" localSheetId="11">'[4]301-KPR'!#REF!</definedName>
    <definedName name="USIS" localSheetId="12">'[1]301-KPR'!#REF!</definedName>
    <definedName name="USIS" localSheetId="13">'[1]301-KPR'!#REF!</definedName>
    <definedName name="USIS" localSheetId="14">'[1]301-KPR'!#REF!</definedName>
    <definedName name="USIS" localSheetId="15">'[1]301-KPR'!#REF!</definedName>
    <definedName name="USIS" localSheetId="16">'[1]301-KPR'!#REF!</definedName>
    <definedName name="USIS" localSheetId="17">'[1]301-KPR'!#REF!</definedName>
    <definedName name="USIS">'[2]záv.uk,.KPR'!#REF!</definedName>
    <definedName name="UV">'[2]záv.uk,.KPR'!$B$6</definedName>
    <definedName name="VSTUPY_1" localSheetId="19">#N/A</definedName>
    <definedName name="VSTUPY_1" localSheetId="12">#N/A</definedName>
    <definedName name="VSTUPY_1" localSheetId="13">#N/A</definedName>
    <definedName name="VSTUPY_1" localSheetId="14">#N/A</definedName>
    <definedName name="VSTUPY_1" localSheetId="15">#N/A</definedName>
    <definedName name="VSTUPY_1" localSheetId="16">#N/A</definedName>
    <definedName name="VSTUPY_1" localSheetId="17">#N/A</definedName>
    <definedName name="VSTUPY_1">#N/A</definedName>
    <definedName name="VSTUPY_2" localSheetId="19">#N/A</definedName>
    <definedName name="VSTUPY_2" localSheetId="12">#N/A</definedName>
    <definedName name="VSTUPY_2" localSheetId="13">#N/A</definedName>
    <definedName name="VSTUPY_2" localSheetId="14">#N/A</definedName>
    <definedName name="VSTUPY_2" localSheetId="15">#N/A</definedName>
    <definedName name="VSTUPY_2" localSheetId="16">#N/A</definedName>
    <definedName name="VSTUPY_2" localSheetId="17">#N/A</definedName>
    <definedName name="VSTUPY_2">#N/A</definedName>
    <definedName name="xxxxxxx" localSheetId="20">'[2]záv.uk,.KPR'!#REF!</definedName>
    <definedName name="xxxxxxx" localSheetId="21">'[2]záv.uk,.KPR'!#REF!</definedName>
    <definedName name="xxxxxxx" localSheetId="3">'[2]záv.uk,.KPR'!#REF!</definedName>
    <definedName name="xxxxxxx" localSheetId="22">'[2]záv.uk,.KPR'!#REF!</definedName>
    <definedName name="xxxxxxx" localSheetId="10">'[2]záv.uk,.KPR'!#REF!</definedName>
    <definedName name="xxxxxxx">'[2]záv.uk,.KPR'!#REF!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1" i="19734" l="1"/>
  <c r="I55" i="19734" l="1"/>
  <c r="H82" i="19736" l="1"/>
  <c r="H97" i="19723"/>
  <c r="E120" i="19724" l="1"/>
  <c r="E119" i="19724"/>
  <c r="E118" i="19724"/>
  <c r="G193" i="19736" l="1"/>
  <c r="F193" i="19736"/>
  <c r="H193" i="19736" s="1"/>
  <c r="E193" i="19736"/>
  <c r="D193" i="19736"/>
  <c r="C193" i="19736"/>
  <c r="B193" i="19736"/>
  <c r="H192" i="19736"/>
  <c r="G191" i="19736"/>
  <c r="F191" i="19736"/>
  <c r="E191" i="19736"/>
  <c r="D191" i="19736"/>
  <c r="C191" i="19736"/>
  <c r="B191" i="19736"/>
  <c r="H190" i="19736"/>
  <c r="H189" i="19736"/>
  <c r="H188" i="19736"/>
  <c r="H187" i="19736"/>
  <c r="G186" i="19736"/>
  <c r="F186" i="19736"/>
  <c r="H186" i="19736" s="1"/>
  <c r="E186" i="19736"/>
  <c r="D186" i="19736"/>
  <c r="C186" i="19736"/>
  <c r="B186" i="19736"/>
  <c r="H185" i="19736"/>
  <c r="H184" i="19736"/>
  <c r="G183" i="19736"/>
  <c r="H183" i="19736" s="1"/>
  <c r="F183" i="19736"/>
  <c r="E183" i="19736"/>
  <c r="D183" i="19736"/>
  <c r="C183" i="19736"/>
  <c r="B183" i="19736"/>
  <c r="H182" i="19736"/>
  <c r="H181" i="19736"/>
  <c r="H180" i="19736"/>
  <c r="H179" i="19736"/>
  <c r="H178" i="19736"/>
  <c r="H177" i="19736"/>
  <c r="H176" i="19736"/>
  <c r="H175" i="19736"/>
  <c r="G173" i="19736"/>
  <c r="G174" i="19736" s="1"/>
  <c r="F173" i="19736"/>
  <c r="F174" i="19736" s="1"/>
  <c r="H174" i="19736" s="1"/>
  <c r="E173" i="19736"/>
  <c r="D173" i="19736"/>
  <c r="C173" i="19736"/>
  <c r="C174" i="19736" s="1"/>
  <c r="B173" i="19736"/>
  <c r="B174" i="19736" s="1"/>
  <c r="H172" i="19736"/>
  <c r="H171" i="19736"/>
  <c r="H170" i="19736"/>
  <c r="H169" i="19736"/>
  <c r="H168" i="19736"/>
  <c r="G167" i="19736"/>
  <c r="F167" i="19736"/>
  <c r="H167" i="19736" s="1"/>
  <c r="E167" i="19736"/>
  <c r="D167" i="19736"/>
  <c r="C167" i="19736"/>
  <c r="B167" i="19736"/>
  <c r="H166" i="19736"/>
  <c r="H165" i="19736"/>
  <c r="H164" i="19736"/>
  <c r="H163" i="19736"/>
  <c r="H162" i="19736"/>
  <c r="H161" i="19736"/>
  <c r="H160" i="19736"/>
  <c r="H159" i="19736"/>
  <c r="H158" i="19736"/>
  <c r="G157" i="19736"/>
  <c r="F157" i="19736"/>
  <c r="E157" i="19736"/>
  <c r="D157" i="19736"/>
  <c r="C157" i="19736"/>
  <c r="B157" i="19736"/>
  <c r="H156" i="19736"/>
  <c r="H155" i="19736"/>
  <c r="H154" i="19736"/>
  <c r="G153" i="19736"/>
  <c r="F153" i="19736"/>
  <c r="H153" i="19736" s="1"/>
  <c r="E153" i="19736"/>
  <c r="D153" i="19736"/>
  <c r="C153" i="19736"/>
  <c r="B153" i="19736"/>
  <c r="H152" i="19736"/>
  <c r="H151" i="19736"/>
  <c r="H150" i="19736"/>
  <c r="H149" i="19736"/>
  <c r="H148" i="19736"/>
  <c r="H147" i="19736"/>
  <c r="G146" i="19736"/>
  <c r="F146" i="19736"/>
  <c r="E146" i="19736"/>
  <c r="D146" i="19736"/>
  <c r="C146" i="19736"/>
  <c r="B146" i="19736"/>
  <c r="H145" i="19736"/>
  <c r="H144" i="19736"/>
  <c r="H143" i="19736"/>
  <c r="H142" i="19736"/>
  <c r="H141" i="19736"/>
  <c r="G139" i="19736"/>
  <c r="F139" i="19736"/>
  <c r="F140" i="19736" s="1"/>
  <c r="E139" i="19736"/>
  <c r="E140" i="19736" s="1"/>
  <c r="D139" i="19736"/>
  <c r="C139" i="19736"/>
  <c r="B139" i="19736"/>
  <c r="B140" i="19736" s="1"/>
  <c r="H138" i="19736"/>
  <c r="H137" i="19736"/>
  <c r="H136" i="19736"/>
  <c r="H135" i="19736"/>
  <c r="H134" i="19736"/>
  <c r="H133" i="19736"/>
  <c r="H132" i="19736"/>
  <c r="H131" i="19736"/>
  <c r="H130" i="19736"/>
  <c r="G129" i="19736"/>
  <c r="F129" i="19736"/>
  <c r="E129" i="19736"/>
  <c r="D129" i="19736"/>
  <c r="C129" i="19736"/>
  <c r="B129" i="19736"/>
  <c r="H128" i="19736"/>
  <c r="H127" i="19736"/>
  <c r="H126" i="19736"/>
  <c r="H125" i="19736"/>
  <c r="H124" i="19736"/>
  <c r="H123" i="19736"/>
  <c r="G122" i="19736"/>
  <c r="H122" i="19736" s="1"/>
  <c r="F122" i="19736"/>
  <c r="E122" i="19736"/>
  <c r="D122" i="19736"/>
  <c r="C122" i="19736"/>
  <c r="B122" i="19736"/>
  <c r="H121" i="19736"/>
  <c r="H120" i="19736"/>
  <c r="H119" i="19736"/>
  <c r="H118" i="19736"/>
  <c r="H117" i="19736"/>
  <c r="H116" i="19736"/>
  <c r="H115" i="19736"/>
  <c r="H114" i="19736"/>
  <c r="G112" i="19736"/>
  <c r="F112" i="19736"/>
  <c r="E112" i="19736"/>
  <c r="D112" i="19736"/>
  <c r="C112" i="19736"/>
  <c r="B112" i="19736"/>
  <c r="H111" i="19736"/>
  <c r="G110" i="19736"/>
  <c r="F110" i="19736"/>
  <c r="H110" i="19736" s="1"/>
  <c r="E110" i="19736"/>
  <c r="D110" i="19736"/>
  <c r="C110" i="19736"/>
  <c r="B110" i="19736"/>
  <c r="H109" i="19736"/>
  <c r="G108" i="19736"/>
  <c r="F108" i="19736"/>
  <c r="H108" i="19736" s="1"/>
  <c r="E108" i="19736"/>
  <c r="D108" i="19736"/>
  <c r="C108" i="19736"/>
  <c r="B108" i="19736"/>
  <c r="H107" i="19736"/>
  <c r="H106" i="19736"/>
  <c r="H105" i="19736"/>
  <c r="H104" i="19736"/>
  <c r="H103" i="19736"/>
  <c r="H102" i="19736"/>
  <c r="H101" i="19736"/>
  <c r="H100" i="19736"/>
  <c r="H99" i="19736"/>
  <c r="G98" i="19736"/>
  <c r="F98" i="19736"/>
  <c r="E98" i="19736"/>
  <c r="D98" i="19736"/>
  <c r="C98" i="19736"/>
  <c r="B98" i="19736"/>
  <c r="H97" i="19736"/>
  <c r="H96" i="19736"/>
  <c r="H95" i="19736"/>
  <c r="H94" i="19736"/>
  <c r="H93" i="19736"/>
  <c r="G92" i="19736"/>
  <c r="H92" i="19736" s="1"/>
  <c r="F92" i="19736"/>
  <c r="E92" i="19736"/>
  <c r="D92" i="19736"/>
  <c r="C92" i="19736"/>
  <c r="B92" i="19736"/>
  <c r="H91" i="19736"/>
  <c r="H90" i="19736"/>
  <c r="H89" i="19736"/>
  <c r="H88" i="19736"/>
  <c r="H87" i="19736"/>
  <c r="H86" i="19736"/>
  <c r="H85" i="19736"/>
  <c r="G84" i="19736"/>
  <c r="F84" i="19736"/>
  <c r="E84" i="19736"/>
  <c r="D84" i="19736"/>
  <c r="C84" i="19736"/>
  <c r="B84" i="19736"/>
  <c r="H83" i="19736"/>
  <c r="H81" i="19736"/>
  <c r="H80" i="19736"/>
  <c r="G79" i="19736"/>
  <c r="F79" i="19736"/>
  <c r="H79" i="19736" s="1"/>
  <c r="E79" i="19736"/>
  <c r="D79" i="19736"/>
  <c r="C79" i="19736"/>
  <c r="B79" i="19736"/>
  <c r="H78" i="19736"/>
  <c r="H77" i="19736"/>
  <c r="H76" i="19736"/>
  <c r="H75" i="19736"/>
  <c r="H74" i="19736"/>
  <c r="H73" i="19736"/>
  <c r="H72" i="19736"/>
  <c r="G70" i="19736"/>
  <c r="H70" i="19736" s="1"/>
  <c r="F70" i="19736"/>
  <c r="E70" i="19736"/>
  <c r="D70" i="19736"/>
  <c r="C70" i="19736"/>
  <c r="B70" i="19736"/>
  <c r="H69" i="19736"/>
  <c r="H68" i="19736"/>
  <c r="H67" i="19736"/>
  <c r="H66" i="19736"/>
  <c r="H65" i="19736"/>
  <c r="H64" i="19736"/>
  <c r="G63" i="19736"/>
  <c r="F63" i="19736"/>
  <c r="E63" i="19736"/>
  <c r="D63" i="19736"/>
  <c r="C63" i="19736"/>
  <c r="B63" i="19736"/>
  <c r="H62" i="19736"/>
  <c r="H61" i="19736"/>
  <c r="H60" i="19736"/>
  <c r="H59" i="19736"/>
  <c r="H58" i="19736"/>
  <c r="G56" i="19736"/>
  <c r="F56" i="19736"/>
  <c r="E56" i="19736"/>
  <c r="D56" i="19736"/>
  <c r="C56" i="19736"/>
  <c r="B56" i="19736"/>
  <c r="H55" i="19736"/>
  <c r="H54" i="19736"/>
  <c r="H53" i="19736"/>
  <c r="H52" i="19736"/>
  <c r="H51" i="19736"/>
  <c r="H50" i="19736"/>
  <c r="H49" i="19736"/>
  <c r="H48" i="19736"/>
  <c r="G48" i="19736"/>
  <c r="F48" i="19736"/>
  <c r="E48" i="19736"/>
  <c r="D48" i="19736"/>
  <c r="C48" i="19736"/>
  <c r="B48" i="19736"/>
  <c r="H47" i="19736"/>
  <c r="H46" i="19736"/>
  <c r="H45" i="19736"/>
  <c r="H44" i="19736"/>
  <c r="G43" i="19736"/>
  <c r="H43" i="19736" s="1"/>
  <c r="F43" i="19736"/>
  <c r="E43" i="19736"/>
  <c r="D43" i="19736"/>
  <c r="C43" i="19736"/>
  <c r="B43" i="19736"/>
  <c r="H42" i="19736"/>
  <c r="H41" i="19736"/>
  <c r="H40" i="19736"/>
  <c r="H39" i="19736"/>
  <c r="H38" i="19736"/>
  <c r="H37" i="19736"/>
  <c r="H36" i="19736"/>
  <c r="G35" i="19736"/>
  <c r="H35" i="19736" s="1"/>
  <c r="F35" i="19736"/>
  <c r="E35" i="19736"/>
  <c r="D35" i="19736"/>
  <c r="C35" i="19736"/>
  <c r="B35" i="19736"/>
  <c r="H34" i="19736"/>
  <c r="H33" i="19736"/>
  <c r="H32" i="19736"/>
  <c r="H31" i="19736"/>
  <c r="H30" i="19736"/>
  <c r="H29" i="19736"/>
  <c r="H28" i="19736"/>
  <c r="H27" i="19736"/>
  <c r="H26" i="19736"/>
  <c r="H25" i="19736"/>
  <c r="G25" i="19736"/>
  <c r="F25" i="19736"/>
  <c r="E25" i="19736"/>
  <c r="E57" i="19736" s="1"/>
  <c r="D25" i="19736"/>
  <c r="D57" i="19736" s="1"/>
  <c r="C25" i="19736"/>
  <c r="B25" i="19736"/>
  <c r="H24" i="19736"/>
  <c r="H23" i="19736"/>
  <c r="H22" i="19736"/>
  <c r="H21" i="19736"/>
  <c r="H20" i="19736"/>
  <c r="H19" i="19736"/>
  <c r="H18" i="19736"/>
  <c r="G16" i="19736"/>
  <c r="F16" i="19736"/>
  <c r="F17" i="19736" s="1"/>
  <c r="E16" i="19736"/>
  <c r="E17" i="19736" s="1"/>
  <c r="D16" i="19736"/>
  <c r="D17" i="19736" s="1"/>
  <c r="C16" i="19736"/>
  <c r="C17" i="19736" s="1"/>
  <c r="B16" i="19736"/>
  <c r="B17" i="19736" s="1"/>
  <c r="H15" i="19736"/>
  <c r="H14" i="19736"/>
  <c r="H13" i="19736"/>
  <c r="H12" i="19736"/>
  <c r="H11" i="19736"/>
  <c r="H10" i="19736"/>
  <c r="H9" i="19736"/>
  <c r="C71" i="19736" l="1"/>
  <c r="D113" i="19736"/>
  <c r="H112" i="19736"/>
  <c r="D194" i="19736"/>
  <c r="D195" i="19736" s="1"/>
  <c r="H16" i="19736"/>
  <c r="B57" i="19736"/>
  <c r="F57" i="19736"/>
  <c r="H57" i="19736" s="1"/>
  <c r="E113" i="19736"/>
  <c r="E71" i="19736"/>
  <c r="H84" i="19736"/>
  <c r="H98" i="19736"/>
  <c r="H129" i="19736"/>
  <c r="C140" i="19736"/>
  <c r="G140" i="19736"/>
  <c r="H140" i="19736" s="1"/>
  <c r="H146" i="19736"/>
  <c r="H157" i="19736"/>
  <c r="D174" i="19736"/>
  <c r="H173" i="19736"/>
  <c r="E194" i="19736"/>
  <c r="E195" i="19736" s="1"/>
  <c r="B194" i="19736"/>
  <c r="F194" i="19736"/>
  <c r="G71" i="19736"/>
  <c r="C113" i="19736"/>
  <c r="H56" i="19736"/>
  <c r="C57" i="19736"/>
  <c r="B113" i="19736"/>
  <c r="F113" i="19736"/>
  <c r="F195" i="19736" s="1"/>
  <c r="B71" i="19736"/>
  <c r="F71" i="19736"/>
  <c r="H71" i="19736" s="1"/>
  <c r="D140" i="19736"/>
  <c r="H139" i="19736"/>
  <c r="E174" i="19736"/>
  <c r="C194" i="19736"/>
  <c r="G194" i="19736"/>
  <c r="H194" i="19736" s="1"/>
  <c r="B195" i="19736"/>
  <c r="C195" i="19736"/>
  <c r="G17" i="19736"/>
  <c r="H17" i="19736" s="1"/>
  <c r="G57" i="19736"/>
  <c r="D71" i="19736"/>
  <c r="H63" i="19736"/>
  <c r="H191" i="19736"/>
  <c r="G113" i="19736"/>
  <c r="H113" i="19736" s="1"/>
  <c r="I92" i="19734"/>
  <c r="I93" i="19734"/>
  <c r="G195" i="19736" l="1"/>
  <c r="H195" i="19736" s="1"/>
  <c r="I99" i="19734"/>
  <c r="I98" i="19734"/>
  <c r="I97" i="19734"/>
  <c r="I96" i="19734"/>
  <c r="F95" i="19734"/>
  <c r="E95" i="19734"/>
  <c r="C95" i="19734"/>
  <c r="I94" i="19734"/>
  <c r="I91" i="19734"/>
  <c r="I90" i="19734"/>
  <c r="I89" i="19734"/>
  <c r="D89" i="19734"/>
  <c r="C89" i="19734"/>
  <c r="I88" i="19734"/>
  <c r="I87" i="19734"/>
  <c r="I86" i="19734"/>
  <c r="D85" i="19734"/>
  <c r="C85" i="19734"/>
  <c r="I84" i="19734"/>
  <c r="I83" i="19734"/>
  <c r="I82" i="19734"/>
  <c r="I81" i="19734"/>
  <c r="I80" i="19734"/>
  <c r="I78" i="19734"/>
  <c r="I77" i="19734"/>
  <c r="I76" i="19734"/>
  <c r="I72" i="19734"/>
  <c r="I70" i="19734"/>
  <c r="I66" i="19734"/>
  <c r="I61" i="19734"/>
  <c r="I60" i="19734"/>
  <c r="D60" i="19734"/>
  <c r="C60" i="19734"/>
  <c r="I59" i="19734"/>
  <c r="I58" i="19734"/>
  <c r="D56" i="19734"/>
  <c r="C56" i="19734"/>
  <c r="I52" i="19734"/>
  <c r="I51" i="19734"/>
  <c r="I50" i="19734"/>
  <c r="D50" i="19734"/>
  <c r="C50" i="19734"/>
  <c r="I49" i="19734"/>
  <c r="I47" i="19734"/>
  <c r="I45" i="19734"/>
  <c r="I43" i="19734"/>
  <c r="I41" i="19734"/>
  <c r="I40" i="19734"/>
  <c r="I39" i="19734"/>
  <c r="I37" i="19734"/>
  <c r="D29" i="19734"/>
  <c r="C29" i="19734"/>
  <c r="I28" i="19734"/>
  <c r="I27" i="19734"/>
  <c r="I26" i="19734"/>
  <c r="I25" i="19734"/>
  <c r="I24" i="19734"/>
  <c r="I23" i="19734"/>
  <c r="I22" i="19734"/>
  <c r="I21" i="19734"/>
  <c r="I20" i="19734"/>
  <c r="I19" i="19734"/>
  <c r="D18" i="19734"/>
  <c r="C18" i="19734"/>
  <c r="I17" i="19734"/>
  <c r="I15" i="19734"/>
  <c r="I14" i="19734"/>
  <c r="I13" i="19734"/>
  <c r="I11" i="19734"/>
  <c r="I10" i="19734"/>
  <c r="D100" i="19734" l="1"/>
  <c r="C100" i="19734"/>
  <c r="I16" i="19734"/>
  <c r="I34" i="19734"/>
  <c r="I63" i="19734"/>
  <c r="I64" i="19734"/>
  <c r="I65" i="19734"/>
  <c r="I68" i="19734"/>
  <c r="I85" i="19734"/>
  <c r="I29" i="19734"/>
  <c r="I30" i="19734"/>
  <c r="I33" i="19734"/>
  <c r="I54" i="19734"/>
  <c r="I56" i="19734"/>
  <c r="I57" i="19734"/>
  <c r="I73" i="19734"/>
  <c r="I18" i="19734"/>
  <c r="I31" i="19734"/>
  <c r="I38" i="19734"/>
  <c r="I67" i="19734"/>
  <c r="I71" i="19734"/>
  <c r="I74" i="19734"/>
  <c r="H95" i="19734"/>
  <c r="I12" i="19734"/>
  <c r="I32" i="19734"/>
  <c r="I35" i="19734"/>
  <c r="I36" i="19734"/>
  <c r="I42" i="19734"/>
  <c r="I69" i="19734"/>
  <c r="I75" i="19734"/>
  <c r="I79" i="19734"/>
  <c r="I44" i="19734"/>
  <c r="I46" i="19734"/>
  <c r="I48" i="19734"/>
  <c r="I53" i="19734"/>
  <c r="I62" i="19734"/>
  <c r="I100" i="19734"/>
  <c r="G95" i="19734"/>
  <c r="I95" i="19734" l="1"/>
  <c r="E14" i="19733" l="1"/>
  <c r="D14" i="19733"/>
  <c r="E10" i="19733"/>
  <c r="D10" i="19733"/>
  <c r="M37" i="19732" l="1"/>
  <c r="J69" i="19731"/>
  <c r="I69" i="19731"/>
  <c r="H69" i="19731"/>
  <c r="G69" i="19731"/>
  <c r="F69" i="19731"/>
  <c r="E69" i="19731"/>
  <c r="D69" i="19731"/>
  <c r="C69" i="19731"/>
  <c r="B69" i="19731"/>
  <c r="J68" i="19731"/>
  <c r="H68" i="19731"/>
  <c r="G68" i="19731"/>
  <c r="F68" i="19731"/>
  <c r="E68" i="19731"/>
  <c r="D68" i="19731"/>
  <c r="C68" i="19731"/>
  <c r="B68" i="19731"/>
  <c r="J67" i="19731"/>
  <c r="H67" i="19731"/>
  <c r="H66" i="19731" s="1"/>
  <c r="H65" i="19731" s="1"/>
  <c r="G67" i="19731"/>
  <c r="G66" i="19731" s="1"/>
  <c r="G65" i="19731" s="1"/>
  <c r="F67" i="19731"/>
  <c r="F66" i="19731" s="1"/>
  <c r="E67" i="19731"/>
  <c r="E66" i="19731" s="1"/>
  <c r="D67" i="19731"/>
  <c r="D66" i="19731" s="1"/>
  <c r="C67" i="19731"/>
  <c r="B67" i="19731"/>
  <c r="J66" i="19731"/>
  <c r="J65" i="19731" s="1"/>
  <c r="C66" i="19731"/>
  <c r="B66" i="19731"/>
  <c r="K64" i="19731"/>
  <c r="I63" i="19731"/>
  <c r="K62" i="19731"/>
  <c r="J61" i="19731"/>
  <c r="J60" i="19731" s="1"/>
  <c r="H61" i="19731"/>
  <c r="G61" i="19731"/>
  <c r="G60" i="19731" s="1"/>
  <c r="F61" i="19731"/>
  <c r="F60" i="19731" s="1"/>
  <c r="E61" i="19731"/>
  <c r="D61" i="19731"/>
  <c r="D60" i="19731" s="1"/>
  <c r="C61" i="19731"/>
  <c r="C60" i="19731" s="1"/>
  <c r="B61" i="19731"/>
  <c r="H60" i="19731"/>
  <c r="E60" i="19731"/>
  <c r="B60" i="19731"/>
  <c r="I57" i="19731"/>
  <c r="I67" i="19731" s="1"/>
  <c r="J56" i="19731"/>
  <c r="H56" i="19731"/>
  <c r="H55" i="19731" s="1"/>
  <c r="G56" i="19731"/>
  <c r="F56" i="19731"/>
  <c r="F55" i="19731" s="1"/>
  <c r="E56" i="19731"/>
  <c r="E55" i="19731" s="1"/>
  <c r="D56" i="19731"/>
  <c r="D55" i="19731" s="1"/>
  <c r="C56" i="19731"/>
  <c r="B56" i="19731"/>
  <c r="J55" i="19731"/>
  <c r="G55" i="19731"/>
  <c r="C55" i="19731"/>
  <c r="B55" i="19731"/>
  <c r="H52" i="19731"/>
  <c r="G52" i="19731"/>
  <c r="F52" i="19731"/>
  <c r="E52" i="19731"/>
  <c r="H49" i="19731"/>
  <c r="G49" i="19731"/>
  <c r="F49" i="19731"/>
  <c r="E49" i="19731"/>
  <c r="D49" i="19731"/>
  <c r="C49" i="19731"/>
  <c r="B49" i="19731"/>
  <c r="K48" i="19731"/>
  <c r="K47" i="19731"/>
  <c r="J46" i="19731"/>
  <c r="I46" i="19731"/>
  <c r="H46" i="19731"/>
  <c r="G46" i="19731"/>
  <c r="F46" i="19731"/>
  <c r="E46" i="19731"/>
  <c r="D46" i="19731"/>
  <c r="C46" i="19731"/>
  <c r="B46" i="19731"/>
  <c r="K45" i="19731"/>
  <c r="K44" i="19731"/>
  <c r="J43" i="19731"/>
  <c r="K43" i="19731" s="1"/>
  <c r="I43" i="19731"/>
  <c r="H43" i="19731"/>
  <c r="G43" i="19731"/>
  <c r="F43" i="19731"/>
  <c r="E43" i="19731"/>
  <c r="D43" i="19731"/>
  <c r="C43" i="19731"/>
  <c r="B43" i="19731"/>
  <c r="K42" i="19731"/>
  <c r="K41" i="19731"/>
  <c r="K40" i="19731"/>
  <c r="J39" i="19731"/>
  <c r="J38" i="19731" s="1"/>
  <c r="K38" i="19731" s="1"/>
  <c r="I39" i="19731"/>
  <c r="H39" i="19731"/>
  <c r="G39" i="19731"/>
  <c r="G38" i="19731" s="1"/>
  <c r="F39" i="19731"/>
  <c r="F38" i="19731" s="1"/>
  <c r="E39" i="19731"/>
  <c r="D39" i="19731"/>
  <c r="D38" i="19731" s="1"/>
  <c r="C39" i="19731"/>
  <c r="C38" i="19731" s="1"/>
  <c r="B39" i="19731"/>
  <c r="B38" i="19731" s="1"/>
  <c r="I38" i="19731"/>
  <c r="H38" i="19731"/>
  <c r="E38" i="19731"/>
  <c r="K37" i="19731"/>
  <c r="K36" i="19731"/>
  <c r="J35" i="19731"/>
  <c r="K35" i="19731" s="1"/>
  <c r="I35" i="19731"/>
  <c r="H35" i="19731"/>
  <c r="G35" i="19731"/>
  <c r="F35" i="19731"/>
  <c r="E35" i="19731"/>
  <c r="D35" i="19731"/>
  <c r="C35" i="19731"/>
  <c r="B35" i="19731"/>
  <c r="K33" i="19731"/>
  <c r="J32" i="19731"/>
  <c r="K32" i="19731" s="1"/>
  <c r="I32" i="19731"/>
  <c r="H32" i="19731"/>
  <c r="G32" i="19731"/>
  <c r="F32" i="19731"/>
  <c r="K31" i="19731"/>
  <c r="I30" i="19731"/>
  <c r="K30" i="19731" s="1"/>
  <c r="I29" i="19731"/>
  <c r="K29" i="19731" s="1"/>
  <c r="J28" i="19731"/>
  <c r="H28" i="19731"/>
  <c r="H27" i="19731" s="1"/>
  <c r="G28" i="19731"/>
  <c r="G27" i="19731" s="1"/>
  <c r="F28" i="19731"/>
  <c r="F27" i="19731" s="1"/>
  <c r="E28" i="19731"/>
  <c r="D28" i="19731"/>
  <c r="D27" i="19731" s="1"/>
  <c r="C28" i="19731"/>
  <c r="C27" i="19731" s="1"/>
  <c r="B28" i="19731"/>
  <c r="B27" i="19731" s="1"/>
  <c r="E27" i="19731"/>
  <c r="K26" i="19731"/>
  <c r="K25" i="19731"/>
  <c r="J24" i="19731"/>
  <c r="K24" i="19731" s="1"/>
  <c r="I24" i="19731"/>
  <c r="H24" i="19731"/>
  <c r="G24" i="19731"/>
  <c r="F24" i="19731"/>
  <c r="E24" i="19731"/>
  <c r="D24" i="19731"/>
  <c r="C24" i="19731"/>
  <c r="B24" i="19731"/>
  <c r="K22" i="19731"/>
  <c r="J21" i="19731"/>
  <c r="K21" i="19731" s="1"/>
  <c r="I21" i="19731"/>
  <c r="H21" i="19731"/>
  <c r="G21" i="19731"/>
  <c r="F21" i="19731"/>
  <c r="B21" i="19731"/>
  <c r="I20" i="19731"/>
  <c r="K20" i="19731" s="1"/>
  <c r="K19" i="19731"/>
  <c r="J18" i="19731"/>
  <c r="I18" i="19731"/>
  <c r="H18" i="19731"/>
  <c r="G18" i="19731"/>
  <c r="F18" i="19731"/>
  <c r="E18" i="19731"/>
  <c r="D18" i="19731"/>
  <c r="C18" i="19731"/>
  <c r="B18" i="19731"/>
  <c r="K16" i="19731"/>
  <c r="J15" i="19731"/>
  <c r="K15" i="19731" s="1"/>
  <c r="I15" i="19731"/>
  <c r="H15" i="19731"/>
  <c r="G15" i="19731"/>
  <c r="F15" i="19731"/>
  <c r="K14" i="19731"/>
  <c r="K13" i="19731"/>
  <c r="J12" i="19731"/>
  <c r="K12" i="19731" s="1"/>
  <c r="I12" i="19731"/>
  <c r="H12" i="19731"/>
  <c r="G12" i="19731"/>
  <c r="F12" i="19731"/>
  <c r="E12" i="19731"/>
  <c r="D12" i="19731"/>
  <c r="C12" i="19731"/>
  <c r="B12" i="19731"/>
  <c r="K10" i="19731"/>
  <c r="J9" i="19731"/>
  <c r="K9" i="19731" s="1"/>
  <c r="I9" i="19731"/>
  <c r="H9" i="19731"/>
  <c r="G9" i="19731"/>
  <c r="F9" i="19731"/>
  <c r="K7" i="19731"/>
  <c r="J6" i="19731"/>
  <c r="K6" i="19731" s="1"/>
  <c r="I6" i="19731"/>
  <c r="H6" i="19731"/>
  <c r="G6" i="19731"/>
  <c r="F6" i="19731"/>
  <c r="E6" i="19731"/>
  <c r="D6" i="19731"/>
  <c r="C6" i="19731"/>
  <c r="B6" i="19731"/>
  <c r="K67" i="19731" l="1"/>
  <c r="I68" i="19731"/>
  <c r="K68" i="19731" s="1"/>
  <c r="K69" i="19731"/>
  <c r="K18" i="19731"/>
  <c r="K46" i="19731"/>
  <c r="I61" i="19731"/>
  <c r="I60" i="19731" s="1"/>
  <c r="K60" i="19731" s="1"/>
  <c r="K63" i="19731"/>
  <c r="B65" i="19731"/>
  <c r="D65" i="19731"/>
  <c r="F65" i="19731"/>
  <c r="K55" i="19731"/>
  <c r="C65" i="19731"/>
  <c r="E65" i="19731"/>
  <c r="K28" i="19731"/>
  <c r="K39" i="19731"/>
  <c r="I56" i="19731"/>
  <c r="I55" i="19731" s="1"/>
  <c r="K57" i="19731"/>
  <c r="K61" i="19731"/>
  <c r="J27" i="19731"/>
  <c r="I28" i="19731"/>
  <c r="I27" i="19731" s="1"/>
  <c r="I66" i="19731" l="1"/>
  <c r="K27" i="19731"/>
  <c r="K56" i="19731"/>
  <c r="I65" i="19731" l="1"/>
  <c r="K65" i="19731" s="1"/>
  <c r="K66" i="19731"/>
  <c r="I30" i="19732"/>
  <c r="J30" i="19732"/>
  <c r="L30" i="19732"/>
  <c r="M30" i="19732"/>
  <c r="M45" i="19732" s="1"/>
  <c r="K30" i="19732"/>
  <c r="M51" i="19732" l="1"/>
  <c r="L45" i="19732"/>
  <c r="L51" i="19732" s="1"/>
  <c r="M25" i="19732"/>
  <c r="L52" i="19732"/>
  <c r="M52" i="19732"/>
  <c r="K45" i="19732"/>
  <c r="K25" i="19732"/>
  <c r="H46" i="19732"/>
  <c r="J47" i="19732"/>
  <c r="J45" i="19732"/>
  <c r="J25" i="19732"/>
  <c r="H25" i="19732"/>
  <c r="H45" i="19732"/>
  <c r="F45" i="19732"/>
  <c r="G45" i="19732"/>
  <c r="I25" i="19732"/>
  <c r="I45" i="19732"/>
  <c r="I46" i="19732" s="1"/>
  <c r="I48" i="19732" s="1"/>
  <c r="L25" i="19732"/>
  <c r="J46" i="19732" l="1"/>
  <c r="J48" i="19732" s="1"/>
  <c r="M46" i="19732"/>
  <c r="M48" i="19732" s="1"/>
  <c r="L46" i="19732"/>
  <c r="L48" i="19732" s="1"/>
  <c r="M50" i="19732"/>
  <c r="M53" i="19732" s="1"/>
  <c r="L50" i="19732"/>
  <c r="L53" i="19732" s="1"/>
  <c r="K46" i="19732"/>
  <c r="K48" i="19732" s="1"/>
  <c r="H48" i="19732"/>
  <c r="L54" i="19732" l="1"/>
  <c r="M54" i="19732"/>
  <c r="H41" i="19732" l="1"/>
  <c r="G41" i="19732"/>
  <c r="F41" i="19732"/>
  <c r="E41" i="19732"/>
  <c r="D41" i="19732"/>
  <c r="C41" i="19732"/>
  <c r="M38" i="19732"/>
  <c r="L38" i="19732"/>
  <c r="H38" i="19732"/>
  <c r="G38" i="19732"/>
  <c r="F38" i="19732"/>
  <c r="E38" i="19732"/>
  <c r="D38" i="19732"/>
  <c r="C38" i="19732"/>
  <c r="S34" i="19732"/>
  <c r="H30" i="19732"/>
  <c r="G30" i="19732"/>
  <c r="F30" i="19732"/>
  <c r="E30" i="19732"/>
  <c r="D30" i="19732"/>
  <c r="C30" i="19732"/>
  <c r="H26" i="19732"/>
  <c r="G26" i="19732"/>
  <c r="F26" i="19732"/>
  <c r="E26" i="19732"/>
  <c r="E45" i="19732" s="1"/>
  <c r="D26" i="19732"/>
  <c r="C26" i="19732"/>
  <c r="C45" i="19732" s="1"/>
  <c r="H20" i="19732"/>
  <c r="G20" i="19732"/>
  <c r="F20" i="19732"/>
  <c r="E20" i="19732"/>
  <c r="D20" i="19732"/>
  <c r="C20" i="19732"/>
  <c r="H13" i="19732"/>
  <c r="G13" i="19732"/>
  <c r="F13" i="19732"/>
  <c r="E13" i="19732"/>
  <c r="D13" i="19732"/>
  <c r="C13" i="19732"/>
  <c r="H10" i="19732"/>
  <c r="G10" i="19732"/>
  <c r="G25" i="19732" s="1"/>
  <c r="G46" i="19732" s="1"/>
  <c r="G48" i="19732" s="1"/>
  <c r="F10" i="19732"/>
  <c r="F25" i="19732" s="1"/>
  <c r="F46" i="19732" s="1"/>
  <c r="E10" i="19732"/>
  <c r="E25" i="19732" s="1"/>
  <c r="E46" i="19732" s="1"/>
  <c r="D10" i="19732"/>
  <c r="D25" i="19732" s="1"/>
  <c r="C10" i="19732"/>
  <c r="C25" i="19732" s="1"/>
  <c r="C46" i="19732" s="1"/>
  <c r="D45" i="19732" l="1"/>
  <c r="D46" i="19732" s="1"/>
  <c r="Z16" i="19615" l="1"/>
  <c r="Z17" i="19615"/>
  <c r="Z18" i="19615"/>
  <c r="Z19" i="19615"/>
  <c r="Z20" i="19615"/>
  <c r="Z22" i="19615"/>
  <c r="Z15" i="19615"/>
</calcChain>
</file>

<file path=xl/sharedStrings.xml><?xml version="1.0" encoding="utf-8"?>
<sst xmlns="http://schemas.openxmlformats.org/spreadsheetml/2006/main" count="2439" uniqueCount="1048">
  <si>
    <t>Tabulka č. 20</t>
  </si>
  <si>
    <t>(druhové třídění dle rozpočtové skladby)</t>
  </si>
  <si>
    <t>Výdaje kapitoly Všeobecná pokladní správa</t>
  </si>
  <si>
    <t>Tabulka č. 11</t>
  </si>
  <si>
    <t>Tabulka č. 12</t>
  </si>
  <si>
    <t>Tabulka č. 13</t>
  </si>
  <si>
    <t>Tabulka č. 14</t>
  </si>
  <si>
    <t>Tabulka č. 15</t>
  </si>
  <si>
    <t>Tabulka č.   10</t>
  </si>
  <si>
    <t>Tabulka č.   11</t>
  </si>
  <si>
    <t>Tabulka č.   12</t>
  </si>
  <si>
    <t xml:space="preserve">C E L K E M </t>
  </si>
  <si>
    <t>Tabulka č. 3</t>
  </si>
  <si>
    <t>CELKOVÉ PŘÍJMY STÁTNÍHO ROZPOČTU PODLE KAPITOL</t>
  </si>
  <si>
    <t>INDEX</t>
  </si>
  <si>
    <t xml:space="preserve">číslo </t>
  </si>
  <si>
    <t>K A P I T O L A</t>
  </si>
  <si>
    <t xml:space="preserve">rozpočet </t>
  </si>
  <si>
    <t>kapitoly</t>
  </si>
  <si>
    <t>Poslanecká sněmovna Parlamentu</t>
  </si>
  <si>
    <t>Senát Parlamentu</t>
  </si>
  <si>
    <t>Úřad vlády České republiky</t>
  </si>
  <si>
    <t>Bezpečnostní informační služba</t>
  </si>
  <si>
    <t>Ministerstvo zahraničních věcí</t>
  </si>
  <si>
    <t>Ministerstvo obrany</t>
  </si>
  <si>
    <t>Národní bezpečnostní úřad</t>
  </si>
  <si>
    <t>Ministerstvo financí</t>
  </si>
  <si>
    <t>Ministerstvo práce a sociálních věcí</t>
  </si>
  <si>
    <t>Ministerstvo vnitra</t>
  </si>
  <si>
    <t xml:space="preserve">Ministerstvo životního prostředí </t>
  </si>
  <si>
    <t>Dorovnání úrokových rozdílů u vývozních úvěrů</t>
  </si>
  <si>
    <t>Prostředky na financování zapojení občanů ČR do civilních struktur Evropské unie a dalších mezinárodních vládních organizací a do volebních pozorovatelských misí</t>
  </si>
  <si>
    <t>VÝDAJE VEDENÉ V INFORMAČNÍM SYSTÉMU PROGRAMOVÉHO FINANCOVÁNÍ EDS/SMVS CELKEM</t>
  </si>
  <si>
    <t>PŘÍJMY A VÝDAJE KAPITOLY OPERACE STÁTNÍCH FINANČNÍCH AKTIV</t>
  </si>
  <si>
    <t xml:space="preserve">Státní záruky </t>
  </si>
  <si>
    <t>Skutečnost 2011</t>
  </si>
  <si>
    <t>Skutečnost 2012</t>
  </si>
  <si>
    <t>Skutečnost 2013</t>
  </si>
  <si>
    <t>5011 (Platy podle ZP)</t>
  </si>
  <si>
    <t>5012 (Příslušníci/vojáci)</t>
  </si>
  <si>
    <t>5013 (Platy podle ZSS)</t>
  </si>
  <si>
    <t xml:space="preserve"> Úřad vlády</t>
  </si>
  <si>
    <t xml:space="preserve">                      Generální ředitelství státní služby</t>
  </si>
  <si>
    <t>Platy podle ZP</t>
  </si>
  <si>
    <t>Platy Příslušníci/vojáci</t>
  </si>
  <si>
    <t>Platy podle ZSS</t>
  </si>
  <si>
    <t>Transfery od veřejných rozpočtů</t>
  </si>
  <si>
    <t>v tom : z výnosů z privatizov.majetku</t>
  </si>
  <si>
    <t xml:space="preserve">             příjmy z likvidace státních podniků</t>
  </si>
  <si>
    <t>6.</t>
  </si>
  <si>
    <t xml:space="preserve">            vratky prostředků na restituce zemědělského majetku</t>
  </si>
  <si>
    <t xml:space="preserve">            ostatní nedaňové příjmy</t>
  </si>
  <si>
    <t xml:space="preserve">            vratky prostředků z minulých let (např. z VS, ČMZRB, MPO, ...)</t>
  </si>
  <si>
    <t>d)</t>
  </si>
  <si>
    <t xml:space="preserve">             na odstranění povodňových škod 2006 a na nová PPO</t>
  </si>
  <si>
    <t>zmocnění zvýšit výdaje zákonem č.170/2006 Sb.</t>
  </si>
  <si>
    <t>Skutečnost 2014</t>
  </si>
  <si>
    <t>Generální inspekce bezpečnostních sborů</t>
  </si>
  <si>
    <t>v Kč</t>
  </si>
  <si>
    <t>PROSTŘEDKY NA ODSTRAŇOVÁNÍ DŮSLEDKŮ POVODNÍ A NA NÁSLEDNOU OBNOVU</t>
  </si>
  <si>
    <t>Ministerstvo pro místní rozvoj</t>
  </si>
  <si>
    <t>Grantová agentura České republiky</t>
  </si>
  <si>
    <t>(odvětvové třídění dle rozpočtové skladby)</t>
  </si>
  <si>
    <t xml:space="preserve">BILANCE PŘÍJMŮ A VÝDAJŮ STÁTNÍHO ROZPOČTU </t>
  </si>
  <si>
    <t>PROSTŘEDKY</t>
  </si>
  <si>
    <t>v tom :</t>
  </si>
  <si>
    <t xml:space="preserve">NA PLATY </t>
  </si>
  <si>
    <t xml:space="preserve">OSTATNÍ </t>
  </si>
  <si>
    <t xml:space="preserve"> PROSTŘEDKY</t>
  </si>
  <si>
    <t>POČET</t>
  </si>
  <si>
    <t>ZAMĚSTNANCŮ</t>
  </si>
  <si>
    <t>PLATBY</t>
  </si>
  <si>
    <t>NA PLATY</t>
  </si>
  <si>
    <t xml:space="preserve"> KAPITOLY</t>
  </si>
  <si>
    <t>A OSTATNÍ PLATBY</t>
  </si>
  <si>
    <t>ZA PROV. PRÁCI</t>
  </si>
  <si>
    <t>Rada pro rozhlasové a televizní vysílání</t>
  </si>
  <si>
    <t>Tabulka č. 5</t>
  </si>
  <si>
    <t>BĚŽNÉ VÝDAJE PODLE KAPITOL</t>
  </si>
  <si>
    <t>Tabulka č. 6</t>
  </si>
  <si>
    <t>Tabulka č. 18</t>
  </si>
  <si>
    <t>Příjmy a výdaje kapitoly Operace státních finančních aktiv</t>
  </si>
  <si>
    <t>1.</t>
  </si>
  <si>
    <t>b)</t>
  </si>
  <si>
    <t>a)</t>
  </si>
  <si>
    <t>2.</t>
  </si>
  <si>
    <t>Transfery od nefinančních podniků a korporací</t>
  </si>
  <si>
    <t>v tom : odvody od původců radioaktivních odpadů na jaderný účet</t>
  </si>
  <si>
    <t>3.</t>
  </si>
  <si>
    <t xml:space="preserve"> </t>
  </si>
  <si>
    <t>4.</t>
  </si>
  <si>
    <t>Splátky některých pohledávek státu ve prospěch účtů SFA</t>
  </si>
  <si>
    <t xml:space="preserve">Kompenzace nákladů vzniklých ČNB v souvislosti s uzavřením a plněním dohod o poskytnutí bilaterálních půjček MMF </t>
  </si>
  <si>
    <t>v tom : splátky půjček (pol. 2412)</t>
  </si>
  <si>
    <t xml:space="preserve">    Z tohoto důvodu se údaje o skutečnosti odlišují od údajů uvedených v tabulce č. 4</t>
  </si>
  <si>
    <t>Splatnost</t>
  </si>
  <si>
    <t xml:space="preserve">     celkem</t>
  </si>
  <si>
    <t>Legenda:</t>
  </si>
  <si>
    <t>Tabulka č. 19</t>
  </si>
  <si>
    <t>z toho:</t>
  </si>
  <si>
    <t>Tabulka č.   15</t>
  </si>
  <si>
    <t>Odškodnění obětem trestné činnosti, škody způsobené při výkonu veřejné moci, soudní spory z titulu ochrany osobnosti, soudní řízení o omezení vlastnického práva, ostatní náhrady</t>
  </si>
  <si>
    <t>dle  UV č. 968/2009</t>
  </si>
  <si>
    <t>prostředky účelově určené usnesením vlády č. 797/2004</t>
  </si>
  <si>
    <t>Kapitola</t>
  </si>
  <si>
    <t>z toho</t>
  </si>
  <si>
    <t xml:space="preserve">VÝDAJE STÁTNÍHO ROZPOČTU </t>
  </si>
  <si>
    <r>
      <t>Administrativní personální kapacity</t>
    </r>
    <r>
      <rPr>
        <b/>
        <vertAlign val="superscript"/>
        <sz val="12"/>
        <rFont val="Times New Roman"/>
        <family val="1"/>
        <charset val="238"/>
      </rPr>
      <t>1)</t>
    </r>
    <r>
      <rPr>
        <b/>
        <sz val="12"/>
        <rFont val="Times New Roman"/>
        <family val="1"/>
        <charset val="238"/>
      </rPr>
      <t>/ Ostatní personální kapacity</t>
    </r>
    <r>
      <rPr>
        <b/>
        <vertAlign val="superscript"/>
        <sz val="12"/>
        <rFont val="Times New Roman"/>
        <family val="1"/>
        <charset val="238"/>
      </rPr>
      <t>2)</t>
    </r>
  </si>
  <si>
    <t>Výdaje celkem</t>
  </si>
  <si>
    <t>361</t>
  </si>
  <si>
    <t>372</t>
  </si>
  <si>
    <t xml:space="preserve">             k výdajům na programy ve veřejném zájmu vedené v IS</t>
  </si>
  <si>
    <t xml:space="preserve">             na programy vedené v IS pro ÚSC</t>
  </si>
  <si>
    <t xml:space="preserve">             výdaje na činnost SÚRAO - běžné</t>
  </si>
  <si>
    <t>v tom : výdaje na řešení mimořádných situací a posílení ÚSC</t>
  </si>
  <si>
    <t xml:space="preserve">             úhrady restitucí zemědělského majetku prostřednictvím MZe</t>
  </si>
  <si>
    <t xml:space="preserve">             výdaje na ostatní závazky, apod.</t>
  </si>
  <si>
    <t>Úhrada volebních nákladů politickým stranám</t>
  </si>
  <si>
    <t>Platby mezinárodním finančním institucím a fondům</t>
  </si>
  <si>
    <t>Podpora rozvoje a obnovy mat. techn. základny regionálního školství  (dotační titul 298D21)</t>
  </si>
  <si>
    <t>Akce financované z rozhodnutí Poslanecké sněmovny Parlamentu a vlády ČR (dotační titul 298D22)</t>
  </si>
  <si>
    <t>Technologická agentura České republiky</t>
  </si>
  <si>
    <t>Platy SZ a odvoz.</t>
  </si>
  <si>
    <t>Tabulková část</t>
  </si>
  <si>
    <t>Tabulka č. 1</t>
  </si>
  <si>
    <r>
      <t xml:space="preserve">Bilance příjmů a výdajů státního rozpočtu </t>
    </r>
    <r>
      <rPr>
        <sz val="11"/>
        <rFont val="Times New Roman CE"/>
        <family val="1"/>
        <charset val="238"/>
      </rPr>
      <t xml:space="preserve">(druhové třídění 
 dle rozpočtové skladby) </t>
    </r>
  </si>
  <si>
    <t>Tabulka č. 2</t>
  </si>
  <si>
    <r>
      <t xml:space="preserve">Výdaje státního rozpočtu </t>
    </r>
    <r>
      <rPr>
        <sz val="11"/>
        <rFont val="Times New Roman CE"/>
        <family val="1"/>
        <charset val="238"/>
      </rPr>
      <t xml:space="preserve">(odvětvové třídění dle rozpočtové skladby)  </t>
    </r>
  </si>
  <si>
    <t>Celkové příjmy státního rozpočtu podle kapitol</t>
  </si>
  <si>
    <t>Tabulka č. 4</t>
  </si>
  <si>
    <t>Celkové výdaje státního rozpočtu podle kapitol</t>
  </si>
  <si>
    <t xml:space="preserve">Běžné výdaje podle kapitol </t>
  </si>
  <si>
    <t>Kapitálové výdaje podle kapitol</t>
  </si>
  <si>
    <t>Tabulka č. 8</t>
  </si>
  <si>
    <t>Tabulka č. 10</t>
  </si>
  <si>
    <t>Ministerstvo průmyslu a obchodu</t>
  </si>
  <si>
    <t xml:space="preserve">Ministerstvo dopravy </t>
  </si>
  <si>
    <t>Český telekomunikační úřad</t>
  </si>
  <si>
    <t xml:space="preserve">Ministerstvo zemědělství </t>
  </si>
  <si>
    <t>Ministerstvo školství, mládeže a tělovýchovy</t>
  </si>
  <si>
    <t>Ministerstvo kultury</t>
  </si>
  <si>
    <t>Ministerstvo zdravotnictví</t>
  </si>
  <si>
    <t>Ministerstvo spravedlnosti</t>
  </si>
  <si>
    <t xml:space="preserve">Skutečnost 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</si>
  <si>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</si>
  <si>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</si>
  <si>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</si>
  <si>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</si>
  <si>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</si>
  <si>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</si>
  <si>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</si>
  <si>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 pro studium totalitních režimů</t>
  </si>
  <si>
    <t>Ústavní soud</t>
  </si>
  <si>
    <t>Akademie věd České republiky</t>
  </si>
  <si>
    <t>Správa státních hmotných rezerv</t>
  </si>
  <si>
    <t>Státní úřad pro jadernou bezpečnost</t>
  </si>
  <si>
    <t>Státní dluh</t>
  </si>
  <si>
    <t>Operace státních finančních aktiv</t>
  </si>
  <si>
    <t>Všeobecná pokladní správa</t>
  </si>
  <si>
    <t>C E L K E M</t>
  </si>
  <si>
    <t>CELKOVÉ VÝDAJE STÁTNÍHO ROZPOČTU PODLE KAPITOL</t>
  </si>
  <si>
    <t>CELKEM</t>
  </si>
  <si>
    <t>Tabulka č. 9</t>
  </si>
  <si>
    <t>5.</t>
  </si>
  <si>
    <t>Příjmy z prodeje akcií a majetkových podílů (P 320)</t>
  </si>
  <si>
    <t>Ostatní příjmy na účtech SFA</t>
  </si>
  <si>
    <t>v tom : vratky prostředků ostatní</t>
  </si>
  <si>
    <t>Příjmy z operací na účtech SFA celkem</t>
  </si>
  <si>
    <t>Neinvestiční transfery do jiných kapitol</t>
  </si>
  <si>
    <t>c)</t>
  </si>
  <si>
    <t>Investiční transfery do jiných kapitol</t>
  </si>
  <si>
    <t>Výdaje na financování nakládání s radioaktivními odpady</t>
  </si>
  <si>
    <t>v tom : výdaje na činnost SÚRAO - kapitálové</t>
  </si>
  <si>
    <t>Ostatní výdaje</t>
  </si>
  <si>
    <t>Výdaje z operací na účtech SFA celkem</t>
  </si>
  <si>
    <t>Tabulka č.   14</t>
  </si>
  <si>
    <t>NÁKLADY</t>
  </si>
  <si>
    <t>Kancelář veřejného ochránce práv</t>
  </si>
  <si>
    <t>Tabulka č. 16</t>
  </si>
  <si>
    <t>Tabulka č. 17</t>
  </si>
  <si>
    <t xml:space="preserve">K A P I T O L A </t>
  </si>
  <si>
    <t>Ministerstvo životního prostředí</t>
  </si>
  <si>
    <t>Ministerstvo zemědělství</t>
  </si>
  <si>
    <t>200 EUR</t>
  </si>
  <si>
    <t xml:space="preserve">*) z důvodu srovnatelnosti jsou v číselných údajích výdajů zahrnuty i prostředky uvolněné formou rozpočtových opatření do příslušných kapitol. 
   </t>
  </si>
  <si>
    <t>SOCIÁLNÍ VÝDAJE;  NÁHRADY; NEZISKOVÉ A PODOBNÉ ORGANIZACE</t>
  </si>
  <si>
    <t>Ministerstvo spravedlnosti **)</t>
  </si>
  <si>
    <t>Kancelář prezidenta republiky</t>
  </si>
  <si>
    <t>Nejvyšší kontrolní úřad</t>
  </si>
  <si>
    <t>Česká exportní banka, a.s. - zvýšení základního kapitálu</t>
  </si>
  <si>
    <t xml:space="preserve">Platy představitelů </t>
  </si>
  <si>
    <t>státní moci</t>
  </si>
  <si>
    <t>OSOBNÍ</t>
  </si>
  <si>
    <t>v tom:příjmy z dividend</t>
  </si>
  <si>
    <t xml:space="preserve">           čisté úrokové výnosy z finanč.invest.na účtu rezervy pro důch.reformu</t>
  </si>
  <si>
    <t xml:space="preserve">           čisté úrokové výnosy z finančního investování (na JÚ)</t>
  </si>
  <si>
    <t>v tom : na řešení problémů spojených s důchodovou reformou</t>
  </si>
  <si>
    <t>VÝDAJE STÁTNÍHO ROZPOČTU NA VÝZKUM, VÝVOJ A INOVACE</t>
  </si>
  <si>
    <t>Výdaje státního rozpočtu na výzkum, vývoj a inovace</t>
  </si>
  <si>
    <t>v mil.Kč</t>
  </si>
  <si>
    <t xml:space="preserve">Objem prostředků na platy, ostatní platby za provednou práci a počty zaměstnanců v  ostatních  organizačních  složkách státu  </t>
  </si>
  <si>
    <t>Úřad vlády ČR</t>
  </si>
  <si>
    <t>v tom: institucionální výdaje</t>
  </si>
  <si>
    <t xml:space="preserve">účelové výdaje </t>
  </si>
  <si>
    <t>Grantová agentura ČR</t>
  </si>
  <si>
    <t>Akademie věd ČR</t>
  </si>
  <si>
    <t>Technologická agentura ČR</t>
  </si>
  <si>
    <t>Výdaje na závazky vyplývající z mezinárodních smluv pro příjem  pomoci z rozpočtu EU a FM</t>
  </si>
  <si>
    <t>Prostředky na financování stáží zaměstnanců české státní správy v institucích EU</t>
  </si>
  <si>
    <t>Výdaje, které jsou nebo mají být kryty z rozpočtu Evropské unie včetně stanoveného podílu státního rozpočtu na financování těchto výdajů včetně Společné zemědělské politiky</t>
  </si>
  <si>
    <t xml:space="preserve">Výdaje podle mezinárodních smluv, na základě kterých jsou České republice svěřeny peněžní prostředky z finančních mechanismů včetně stanoveného podílu státního rozpočtu </t>
  </si>
  <si>
    <t xml:space="preserve">VLÁDNÍ ROZPOČTOVÁ REZERVA </t>
  </si>
  <si>
    <t>REZERVA NA ŘEŠENÍ KRIZOVÝCH SITUACÍ, JEJICH PŘEDCHÁZENÍ A ODSTRAŇOVÁNÍ JEJICH NÁSLEDKŮ (ZÁKON Č. 240/2000 SB., VE ZNĚNÍ POZDĚJŠÍCH PŘEDPISŮ)</t>
  </si>
  <si>
    <t>REZERVA NA MIMOŘÁDNÉ VÝDAJE PODLE ZÁKONA Č. 239/2000 SB., O INTEGROVANÉM ZÁCHRANNÉM SYSTÉMU</t>
  </si>
  <si>
    <t>STAVEBNÍ SPOŘENÍ</t>
  </si>
  <si>
    <t>PODPORA EXPORTU; MAJETKOVÁ ÚJMA; STÁTNÍ ZÁRUKY; INVESTIČNÍ POBÍDKY</t>
  </si>
  <si>
    <t>Dotace na podporu exportu -  Česká exportní 
banka,a.s.</t>
  </si>
  <si>
    <t>Dotace na podporu exportu -  doplnění pojistných fondů EGAP, a.s.</t>
  </si>
  <si>
    <t xml:space="preserve">Majetková újma peněžních ústavů      </t>
  </si>
  <si>
    <t>Realizace státních záruk</t>
  </si>
  <si>
    <t>Úhrada závazků státní organizaci Správa železniční dopravní cesty podle z.č. 77/2002 Sb.</t>
  </si>
  <si>
    <t>5014 (Platy SZ a odvoz.)</t>
  </si>
  <si>
    <t>Poznámka:</t>
  </si>
  <si>
    <t xml:space="preserve">Realizace státních záruk za úvěry přijaté  ČMZRB </t>
  </si>
  <si>
    <t xml:space="preserve">Jednorázové náhrady ke zmírnění některých křivd způsobených komunistickým režimem </t>
  </si>
  <si>
    <t>Valorizace náhrad za ztrátu na výdělku po skončení pracovní neschopnosti z titulu odpovědnosti armády bývalého SSSR</t>
  </si>
  <si>
    <t>Český svaz bojovníků za svobodu</t>
  </si>
  <si>
    <t>Konfederace politických vězňů</t>
  </si>
  <si>
    <t>Masarykovo demokratické hnutí</t>
  </si>
  <si>
    <t xml:space="preserve">Ministerstvo školství, mládeže a tělovýchovy </t>
  </si>
  <si>
    <t>Sdružení bývalých politických vězňů ČR</t>
  </si>
  <si>
    <t>Příspěvek politickým stranám</t>
  </si>
  <si>
    <t>FINANČNÍ VZTAHY STÁTNÍHO ROZPOČTU K ROZPOČTŮM  KRAJŮ (s výjimkou hlavního města Prahy) - viz příloha č. 5 zákona o státním rozpočtu</t>
  </si>
  <si>
    <t>FINANČNÍ VZTAHY STÁTNÍHO ROZPOČTU K ROZPOČTŮM OBCÍ V ÚHRNECH PO JEDNOTLIVÝCH KRAJÍCH (s výjimkou hlavního města Prahy) - viz příloha č. 6  zákona o státním rozpočtu</t>
  </si>
  <si>
    <t>FINANČNÍ VZTAH STÁTNÍHO ROZPOČTU K ROZPOČTU HLAVNÍHO MĚSTA PRAHY - viz příloha č. 7  zákona o státním rozpočtu</t>
  </si>
  <si>
    <t xml:space="preserve">DALŠÍ PROSTŘEDKY PRO ÚZEMNÍ SAMOSPRÁVNÉ CELKY </t>
  </si>
  <si>
    <t>Financování provozu ochranných systémů podzemních dopravních staveb (Praha)</t>
  </si>
  <si>
    <t>Prostředky pro řešení aktuálních problémů územních samosprávných celků</t>
  </si>
  <si>
    <t xml:space="preserve">Výdaje stanovené zvláštními zákony  nebo dalšími právními předpisy </t>
  </si>
  <si>
    <t>TRANSFERY VEŘEJNÝM ROZPOČTŮM ÚSTŘEDNÍ ÚROVNĚ</t>
  </si>
  <si>
    <t>Pojistné zdravotního pojištění - platba státu</t>
  </si>
  <si>
    <t>OSTATNÍ VÝDAJE</t>
  </si>
  <si>
    <t>Prodej kolkových známek - provize České poště</t>
  </si>
  <si>
    <t>Souhrnné pojištění vozidel</t>
  </si>
  <si>
    <t>Poplatky  za vedení účtů peněž.ústavům</t>
  </si>
  <si>
    <t>Výdaje na správu a vedení účtů vládních úvěrů</t>
  </si>
  <si>
    <t>Výdaje na volby celkem</t>
  </si>
  <si>
    <t>Mezinárodní spory (dohody o podpoře a ochraně investic apod. ) a výdaje spojené se zrušením ČKA</t>
  </si>
  <si>
    <t>Pozemkové úpravy</t>
  </si>
  <si>
    <t>Náhrady výdajů územním samosprávným celkům - doplatek za předchozí rok</t>
  </si>
  <si>
    <t>Prostředky na  zabezpečení funkce finančního manažera úvěrů přijatých ČR</t>
  </si>
  <si>
    <t>Datové schránky</t>
  </si>
  <si>
    <t>ODVODY DO ROZPOČTU EVROPSKÉ UNIE</t>
  </si>
  <si>
    <t>VÝDAJE VZNIKLÉ V PRŮBĚHU ROKU, KTERÉ NELZE VĚCNĚ ZAŘADIT DO OSTATNÍCH SPECIFICKÝCH UKAZATELŮ</t>
  </si>
  <si>
    <t>VÝDAJE KAPITOLY  V P S  CELKEM</t>
  </si>
  <si>
    <t>Ukazatel</t>
  </si>
  <si>
    <t>Technologická agentura</t>
  </si>
  <si>
    <t>Příjmy z úroků a realizace finančního majetku</t>
  </si>
  <si>
    <t>Index</t>
  </si>
  <si>
    <t>rozpočet</t>
  </si>
  <si>
    <t>P Ř Í J M  Y</t>
  </si>
  <si>
    <t>Státní</t>
  </si>
  <si>
    <t>Skutečnost 2015</t>
  </si>
  <si>
    <t>e)</t>
  </si>
  <si>
    <t xml:space="preserve">Exportní garanční a pojišťovací společnost, a.s. - zvýšení základního kapitálu </t>
  </si>
  <si>
    <t xml:space="preserve">národní zdroje </t>
  </si>
  <si>
    <t>zahraniční zdroje *)</t>
  </si>
  <si>
    <t>312 - Ministerstvo financí</t>
  </si>
  <si>
    <t>06004 - EHP/Norsko 3</t>
  </si>
  <si>
    <t>313 - Ministerstvo práce a sociálních věcí</t>
  </si>
  <si>
    <t>314 - Ministerstvo vnitra</t>
  </si>
  <si>
    <t>315 - Ministerstvo životního prostředí</t>
  </si>
  <si>
    <t>333 - Ministerstvo školství, mládeže a tělovýchovy</t>
  </si>
  <si>
    <t>334 - Ministerstvo kultury</t>
  </si>
  <si>
    <t>335 - Ministerstvo zdravotnictví</t>
  </si>
  <si>
    <t>336 - Ministerstvo spravedlnosti</t>
  </si>
  <si>
    <t>304 - Úřad vlády České republiky</t>
  </si>
  <si>
    <t>10300 - OP Výzkum,vývoj a vzdělávání 2014+</t>
  </si>
  <si>
    <t>10400 - OP Zaměstnanost 2014+</t>
  </si>
  <si>
    <t>10905 - OP Technická pomoc - Ostatní 2014+</t>
  </si>
  <si>
    <t>12109 - KP 3. Akční program v oblasti zdraví</t>
  </si>
  <si>
    <t>10602 - OP Životní prostředí - CF 2014+</t>
  </si>
  <si>
    <t>10700 - Integrovaný regionální operační program 2014+</t>
  </si>
  <si>
    <t>309 - Kancelář veřejného ochránce práv</t>
  </si>
  <si>
    <t>10902 - OP Technická pomoc Auditní orgán 2014+</t>
  </si>
  <si>
    <t>10903 - OP Technická pomoc Platební a certifikační orgán 2014+</t>
  </si>
  <si>
    <t>10904 - OP Technická pomoc CKB AFCOS 2014+</t>
  </si>
  <si>
    <t>12001 - Jiné EU - Fond pro vnitřní bezpečnost 2014+</t>
  </si>
  <si>
    <t>12002 - Jiné EU - Azylový a migrační fond 2014+</t>
  </si>
  <si>
    <t>12003 - Jiné EU - Operační program Potravinové a materiální pomoci 2014+</t>
  </si>
  <si>
    <t>12105 - KP Program pro zaměstnanost a sociální inovace (EASI)</t>
  </si>
  <si>
    <t>04604 - Jiné programy/projekty EU - Evropská migrační síť</t>
  </si>
  <si>
    <t>11001 - Program přeshraniční spolupráce INTERREG V-A ČR - Pl 2014+</t>
  </si>
  <si>
    <t>11005 - Program přeshraniční spolupráce INTERREG V-A ČR - Ss 2014+</t>
  </si>
  <si>
    <t>04703 - KP Life+</t>
  </si>
  <si>
    <t>11003 - Program přeshraniční spolupráce INTERREG V-A ČR - Rk 2014+</t>
  </si>
  <si>
    <t>11004 - Program přeshraniční spolupráce INTERREG V-A ČR - Bv 2014+</t>
  </si>
  <si>
    <t>11101 - OP nadnárodní spolupráce Central Europe 2014+</t>
  </si>
  <si>
    <t>11102 - OP nadnárodní spolupráce Danube 2014+</t>
  </si>
  <si>
    <t>317 - Ministerstvo pro místní rozvoj</t>
  </si>
  <si>
    <t>10800 - OP Praha - pól růstu ČR 2014+</t>
  </si>
  <si>
    <t>10901 - OP Technická pomoc - MMR 2014+</t>
  </si>
  <si>
    <t>11000 - Programy přeshraniční spolupráce INTERREG V-A - Technická pomoc 2014+</t>
  </si>
  <si>
    <t>11100 - OP nadnárodní spolupráce - Technická pomoc 2014+</t>
  </si>
  <si>
    <t>11200 - OP meziregionální spolupráce</t>
  </si>
  <si>
    <t>322 - Ministerstvo průmyslu a obchodu</t>
  </si>
  <si>
    <t>10200 - OP Podnikání a inovace pro konkurenceschopnost 2014+</t>
  </si>
  <si>
    <t>12103 - KP COSME 2014+</t>
  </si>
  <si>
    <t>327 - Ministerstvo dopravy</t>
  </si>
  <si>
    <t>10501 - OP Doprava - ERDF 2014+</t>
  </si>
  <si>
    <t>10502 - OP Doprava - CF 2014+</t>
  </si>
  <si>
    <t>12101 - KP - Nástroj pro propojení Evropy 2014+</t>
  </si>
  <si>
    <t>12104 - KP Horizont 2020 2014+</t>
  </si>
  <si>
    <t>10100 - OP Rybářství 2014+</t>
  </si>
  <si>
    <t>12000 - Jiné EU 2014+</t>
  </si>
  <si>
    <t>13000 - Program rozvoje venkova 2014+</t>
  </si>
  <si>
    <t>13100 - Přímé platby zemědělcům 2014+</t>
  </si>
  <si>
    <t>13201 - Společná organizace trhu - mimo včely 2014+</t>
  </si>
  <si>
    <t>13202 - Společná organizace trhu - včely 2014+</t>
  </si>
  <si>
    <t>344 - Úřad průmyslového vlastnictví</t>
  </si>
  <si>
    <t>04716 - KP Kooperační program s EUIPO</t>
  </si>
  <si>
    <t>345 - Český statistický úřad</t>
  </si>
  <si>
    <t>12106 - KP Statistický program ES 2014+</t>
  </si>
  <si>
    <t>377 - Technologická agentura České republiky</t>
  </si>
  <si>
    <t>OBJEM PROSTŘEDKŮ NA PLATY, OSTATNÍ PLATBY ZA PROVEDNOU PRÁCI (OSTATNÍ OSOBNÍ NÁKLADY) A POČTY MÍST V ORGANIZAČNÍCH SLOŽKÁCH STÁTU A PŘÍSPĚVKOVÝCH ORGANIZACÍCH</t>
  </si>
  <si>
    <t>MÍST</t>
  </si>
  <si>
    <t>MÍST*</t>
  </si>
  <si>
    <t>* Přepočtené počty míst na úvazky v celoročním vyjádření. Údaje jsou zaokrouhleny na 2 desetinná místa a zobrazeny jako čísla celá</t>
  </si>
  <si>
    <t>OBJEM PROSTŘEDKŮ NA PLATY, OSTATNÍ PLATBY ZA PROVEDNOU PRÁCI A POČTY MÍST V ÚSTŘEDNÍCH ORGÁNECH STÁTNÍ SPRÁVY</t>
  </si>
  <si>
    <t xml:space="preserve">OBJEM PROSTŘEDKŮ NA PLATY, OSTATNÍ PLATBY ZA PROVEDNOU PRÁCI A POČTY MÍST V  ORGANIZAČNÍCH  SLOŽKÁCH  STÁTU  -  STÁTNÍ  SPRÁVA </t>
  </si>
  <si>
    <t xml:space="preserve">OBJEM PROSTŘEDKŮ NA PLATY, OSTATNÍ PLATBY ZA PROVEDNOU PRÁCI A POČTY MÍST V  OSTATNÍCH  ORGANIZAČNÍCH  SLOŽKÁCH STÁTU  </t>
  </si>
  <si>
    <t xml:space="preserve">OBJEM PROSTŘEDKŮ NA PLATY, OSTATNÍ OSOBNÍ NÁKLADY A POČTY MÍST V PŘÍSPĚVKOVÝCH ORGANIZACÍCH  </t>
  </si>
  <si>
    <t>POČTY MÍST ZAPOJENÝCH DO OBLASTI ČERPÁNÍ PROSTŘEDKŮ Z ROZPOČTU EVROPSKÉ UNIE A FINANČNÍCH MECHANISMŮ ZA OBLAST ORGANIZAČNÍCH SLOŽEK STÁTU A PŘÍSPĚVKOVÝCH ORGANIZACÍ</t>
  </si>
  <si>
    <t xml:space="preserve">A - služební místa (zákon o státní službě);
B - pracovní místa (zákoník práce), služební místa (příslušníci/vojáci) </t>
  </si>
  <si>
    <r>
      <t xml:space="preserve">Kmenoví zaměstnanci (přepočet na úvazky a celorok) </t>
    </r>
    <r>
      <rPr>
        <b/>
        <vertAlign val="superscript"/>
        <sz val="12"/>
        <rFont val="Times New Roman"/>
        <family val="1"/>
        <charset val="238"/>
      </rPr>
      <t>3)</t>
    </r>
  </si>
  <si>
    <r>
      <t xml:space="preserve">Kmenoví zaměstnanci (plat plně SR) - motivace (fyzické osoby) </t>
    </r>
    <r>
      <rPr>
        <b/>
        <vertAlign val="superscript"/>
        <sz val="12"/>
        <rFont val="Times New Roman"/>
        <family val="1"/>
        <charset val="238"/>
      </rPr>
      <t>4)</t>
    </r>
  </si>
  <si>
    <r>
      <t>Jednorázové navýšení (přepočet na úvazky a celorok</t>
    </r>
    <r>
      <rPr>
        <b/>
        <vertAlign val="superscript"/>
        <sz val="12"/>
        <rFont val="Times New Roman"/>
        <family val="1"/>
        <charset val="238"/>
      </rPr>
      <t>5)</t>
    </r>
  </si>
  <si>
    <r>
      <rPr>
        <vertAlign val="superscript"/>
        <sz val="10"/>
        <rFont val="Times New Roman CE"/>
        <charset val="238"/>
      </rPr>
      <t xml:space="preserve">1) </t>
    </r>
    <r>
      <rPr>
        <sz val="10"/>
        <rFont val="Times New Roman CE"/>
        <charset val="238"/>
      </rPr>
      <t>Implementační struktura programů spolufinancovaných z ESI fondů podle usnesení vlády č. 444/2014 a fondů AMF, FVB, OP PMP.</t>
    </r>
  </si>
  <si>
    <r>
      <rPr>
        <vertAlign val="superscript"/>
        <sz val="10"/>
        <rFont val="Times New Roman CE"/>
        <charset val="238"/>
      </rPr>
      <t>2)</t>
    </r>
    <r>
      <rPr>
        <sz val="10"/>
        <rFont val="Times New Roman CE"/>
        <charset val="238"/>
      </rPr>
      <t xml:space="preserve"> Realizace programů/projektů EU/FM.</t>
    </r>
  </si>
  <si>
    <r>
      <rPr>
        <vertAlign val="superscript"/>
        <sz val="10"/>
        <rFont val="Times New Roman CE"/>
        <charset val="238"/>
      </rPr>
      <t xml:space="preserve"> 3) </t>
    </r>
    <r>
      <rPr>
        <sz val="10"/>
        <rFont val="Times New Roman CE"/>
        <charset val="238"/>
      </rPr>
      <t>Přepočtený počet míst zaměstnanců (zohlednění úvazků i přepočtu na celorok) bez vazby na každoroční jednorázové navyšování/snižování. Jde o kmenové zaměstnance OSS/SPO, kteří po ukončení projektů, maximálně programového období kapitole zůstanou k dalšímu využití. Údaje jsou zaokrouhleny na 2 desetinná místa a zobrazeny jako čísla celá.</t>
    </r>
  </si>
  <si>
    <r>
      <rPr>
        <vertAlign val="superscript"/>
        <sz val="10"/>
        <rFont val="Times New Roman"/>
        <family val="1"/>
        <charset val="238"/>
      </rPr>
      <t>4)</t>
    </r>
    <r>
      <rPr>
        <sz val="10"/>
        <rFont val="Times New Roman"/>
        <family val="1"/>
        <charset val="238"/>
      </rPr>
      <t xml:space="preserve"> Fyzický počet zaměstnanců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 </t>
    </r>
  </si>
  <si>
    <t>f)</t>
  </si>
  <si>
    <t>dle § 113, odst. 2 zákona č. 263/2016 Sb., (Atomový zákon)  převedeno od r. 2017 do kapitoly Ministerstva průmyslu a obchodu (MPO)</t>
  </si>
  <si>
    <t>Saldo příjmů a výdajů z operací na účtech SFA bez výdajů jaderného účtu v kapitole MPO od roku 2017</t>
  </si>
  <si>
    <t>Saldo příjmů a výdajů z operací na účtech SFA včetně výdajů jaderného účtu v kapitole MPO od roku 2017</t>
  </si>
  <si>
    <t xml:space="preserve">Odvod vlastních zdrojů Evropské unie  do rozpočtu Evropské unie </t>
  </si>
  <si>
    <t>Úřad Národní rozpočtové rady</t>
  </si>
  <si>
    <t>Úřad pro dohled nad hospodařením politických stran a politických hnutí</t>
  </si>
  <si>
    <t>Úřad pro přístup k dopravní infrastruktuře</t>
  </si>
  <si>
    <t>Československá obec legionářská</t>
  </si>
  <si>
    <t>Tabulka č.   13</t>
  </si>
  <si>
    <t xml:space="preserve">OBJEM PROSTŘEDKŮ NA PLATY, OSTATNÍ PLATBY ZA PROVEDNOU PRÁCI A POČTY MÍST VE  SLOŽKÁCH  OBRANY,  BEZPEČNOSTI, CELNÍ  A  PRÁVNÍ  OCHRANY </t>
  </si>
  <si>
    <t>2016</t>
  </si>
  <si>
    <t>Skutečnost 2016</t>
  </si>
  <si>
    <t>Národní úřad pro kybernetickou a informační bezpečnost</t>
  </si>
  <si>
    <t>Výdaje kryté převodem z jaderného účtu v kapitole Ministerstva průmyslu a obchodu (Správá úložišť radioaktivních odpadů) - od r. 2017</t>
  </si>
  <si>
    <t>dle UV č. 274 ze dne 10. 4. 2017 (Skalička) od r. 2017</t>
  </si>
  <si>
    <t>CELKEM za kapitolu</t>
  </si>
  <si>
    <t>10601 - OP Životní prostředí - ERDF2014+</t>
  </si>
  <si>
    <t>329 - Ministerstvo zemědělství</t>
  </si>
  <si>
    <t>Skutečnost 2016 *)</t>
  </si>
  <si>
    <t xml:space="preserve">Výdaje na financování programů EU </t>
  </si>
  <si>
    <t>Výdaje na sčítání lidu, domů a bytů  v roce 2021</t>
  </si>
  <si>
    <t>Náhrady vyplácené prostřednictvím krajských úřadů podle zvláštních právních předpisů</t>
  </si>
  <si>
    <t>Ústav pro studium totalitních režimů **)</t>
  </si>
  <si>
    <t>Objem prostředků na platy, ostatní platby za provednou práci (ostatní osobní náklady) a počty míst v organizačních složkách státu a příspěvkových organizacích</t>
  </si>
  <si>
    <t xml:space="preserve">Objem prostředků na platy, ostatní platby za provednou práci a počty míst v  organizačních  složkách  státu  -  státní  správa </t>
  </si>
  <si>
    <t>Objem prostředků na platy, ostatní platby za provednou práci  a počty míst  v ústředních orgánech státní správy</t>
  </si>
  <si>
    <t xml:space="preserve">Objem prostředků na platy, ostatní platby za provednou práci a počty míst ve  složkách  obrany,  bezpečnosti, celní  a  právní  ochrany </t>
  </si>
  <si>
    <t xml:space="preserve">Objem prostředků na platy, ostatní osobní náklady a počty míst v příspěvkových organizacích  </t>
  </si>
  <si>
    <t>Počty  míst zapojených do oblasti čerpání prostředků z rozpočtu Evropské unie a finančních mechanismů za oblast organizačních složek státu a příspěvkových organizací</t>
  </si>
  <si>
    <r>
      <rPr>
        <vertAlign val="superscript"/>
        <sz val="10"/>
        <rFont val="Times New Roman"/>
        <family val="1"/>
        <charset val="238"/>
      </rPr>
      <t xml:space="preserve">5) </t>
    </r>
    <r>
      <rPr>
        <sz val="10"/>
        <rFont val="Times New Roman"/>
        <family val="1"/>
        <charset val="238"/>
      </rPr>
      <t>Přepočtený počet míst zaměstnanců (zohlednění úvazků i přepočtu na celorok) s vazbou na každoroční jednorázové navyšování/snižování. Údaje jsou zaokrouhleny na 2 desetinná místa a zobrazeny jako čísla celá.</t>
    </r>
  </si>
  <si>
    <t>2017</t>
  </si>
  <si>
    <t>111                     Daně z příjmů fyzických osob</t>
  </si>
  <si>
    <t>1111                   v tom:  Daň z příjmů fyzických osob placená plátci</t>
  </si>
  <si>
    <t>1112                               Daň z příjmů fyzických osob placená poplatníky</t>
  </si>
  <si>
    <t>1113                               Daň z příjmů fyzických osob vybíraná srážkou</t>
  </si>
  <si>
    <t>112                     Daně z příjmů právnických osob</t>
  </si>
  <si>
    <t>11                       Daně z příjmů, zisku a kapitálových výnosů</t>
  </si>
  <si>
    <t>121                     Obecné daně ze zboží a služeb v tuzemsku</t>
  </si>
  <si>
    <t>1211                    v tom: Daň z přidané hodnoty</t>
  </si>
  <si>
    <t>122, 123             Zvláštní daně a poplatky ze zboží a služeb v tuzemsku</t>
  </si>
  <si>
    <t>12                       Daně ze zboží a služeb v tuzemsku</t>
  </si>
  <si>
    <t>132                     Daně a poplatky z provozu motorových vozidel</t>
  </si>
  <si>
    <t>133                     Poplatky a odvody v oblasti životního prostředí</t>
  </si>
  <si>
    <t>134                     Místní poplatky z vybraných činností a služeb</t>
  </si>
  <si>
    <t>135                     Ostatní odvody z vybraných činností a služeb</t>
  </si>
  <si>
    <t>136                     Správní poplatky</t>
  </si>
  <si>
    <t>137                     Poplatky na činnost správních úřadů</t>
  </si>
  <si>
    <t>13                       Daně a poplatky z vybraných činností a služeb</t>
  </si>
  <si>
    <t>140                     Daně a cla za zboží a služby ze zahraničí</t>
  </si>
  <si>
    <t>14                       Daně a cla za zboží a služby ze zahraničí</t>
  </si>
  <si>
    <t>151                     Daně z majetku</t>
  </si>
  <si>
    <t>152                     Daně z majetkových a kapitálových převodů</t>
  </si>
  <si>
    <t>15                       Majetkové daně</t>
  </si>
  <si>
    <t>163                     Pojistné na veřejné zdravotní pojištění</t>
  </si>
  <si>
    <t>169                     Zrušené daně z objemu mezd</t>
  </si>
  <si>
    <t>16                       Povinné pojistné</t>
  </si>
  <si>
    <t>170                     Ostatní daňové příjmy</t>
  </si>
  <si>
    <t>17                       Ostatní daňové příjmy</t>
  </si>
  <si>
    <t xml:space="preserve">                           Z daňových příjmů celkem: příjmy z daní a poplatků</t>
  </si>
  <si>
    <t>211                     Příjmy z vlastní činnosti</t>
  </si>
  <si>
    <t>212                     Odvody přebytků organizací s přímým vztahem</t>
  </si>
  <si>
    <t>213                     Příjmy z pronájmu majetku</t>
  </si>
  <si>
    <t>214                     Výnosy z finančního majetku</t>
  </si>
  <si>
    <t>215                     Soudní poplatky</t>
  </si>
  <si>
    <t>221                     Přijaté sankční platby</t>
  </si>
  <si>
    <t>22                       Přijaté sankční platby a vratky transferů</t>
  </si>
  <si>
    <t>232                     Ostatní nedaňové příjmy</t>
  </si>
  <si>
    <t>234                     Příjmy z využívání výhradních práv k přírodním zdrojům</t>
  </si>
  <si>
    <t>235                     Příjmy za využívání dalších majetkových práv</t>
  </si>
  <si>
    <t>236                     Dobrovolné pojistné</t>
  </si>
  <si>
    <t>239                     Dočasné zatřídění příjmů</t>
  </si>
  <si>
    <t>241                     Splátky půjčených prostředků od podnikatelských subjektů</t>
  </si>
  <si>
    <t>243                     Splátky půjčených prostředků od veřejných rozpočtů ústřední úrovně</t>
  </si>
  <si>
    <t>246                     Splátky půjčených prostředků od obyvatelstva</t>
  </si>
  <si>
    <t>247                     Splátky půjčených prostředků ze zahraničí</t>
  </si>
  <si>
    <t>248                     Splátky za úhradu dluhů nebo dodávek</t>
  </si>
  <si>
    <t>24                       Přijaté splátky půjčených prostředků</t>
  </si>
  <si>
    <t>251                     Příjmy sdílené s Evropskou unií</t>
  </si>
  <si>
    <t>25                       Příjmy sdílené s nadnárodním orgánem</t>
  </si>
  <si>
    <t>2                         NEDAŇOVÉ PŘÍJMY CELKEM</t>
  </si>
  <si>
    <t>311                     Příjmy z prodeje dlouhodobého majetku (kromě drobného)</t>
  </si>
  <si>
    <t>312                     Ostatní kapitálové příjmy</t>
  </si>
  <si>
    <t>320                     Příjmy z prodeje dlouhodobého finančního majetku</t>
  </si>
  <si>
    <t>32                       Příjmy z prodeje dlouhodobého finančního majetku</t>
  </si>
  <si>
    <t>3                         KAPITÁLOVÉ PŘÍJMY CELKEM</t>
  </si>
  <si>
    <t>4118                   z toho: Neinvestiční převody z Národního fondu</t>
  </si>
  <si>
    <t>414                     Převody z vlastních fondů přes rok</t>
  </si>
  <si>
    <t>415                     Neinvestiční přijaté transfery ze zahraničí</t>
  </si>
  <si>
    <t>4153                   z toho: Neinvestiční transfery přijaté  od Evropské unie</t>
  </si>
  <si>
    <t>4155                               Neinvestiční transfery z finančních   mechanismů</t>
  </si>
  <si>
    <t>41                       Neinvestiční přijaté transfery</t>
  </si>
  <si>
    <t>4218                   z toho: Investiční převody z Národního fondu</t>
  </si>
  <si>
    <t>423                     Investiční přijaté transfery ze zahraničí</t>
  </si>
  <si>
    <t>4233                   z toho: Investiční transfery přijaté od Evropské unie</t>
  </si>
  <si>
    <t>4234                               Investiční transfery z finančních  mechanismů</t>
  </si>
  <si>
    <t>424                     Investiční přijaté transfery ze státních finančních aktiv</t>
  </si>
  <si>
    <t>42                       Investiční přijaté transfery</t>
  </si>
  <si>
    <t>4                         PŘIJATÉ TRANSFERY CELKEM</t>
  </si>
  <si>
    <t>Rozpočtová skladba / Ukazatel</t>
  </si>
  <si>
    <t>1                         DAŇOVÉ PŘÍJMY CELKEM 
                           (daně,poplatky,pojistné)</t>
  </si>
  <si>
    <t>501                     Platy</t>
  </si>
  <si>
    <t>5019                               Ostatní platy</t>
  </si>
  <si>
    <t>502                     Ostatní platby za provedenou práci</t>
  </si>
  <si>
    <t>5021                   v tom: Ostatní osobní výdaje</t>
  </si>
  <si>
    <t>5022                              Platy představitelů státní moci a  některých orgánů</t>
  </si>
  <si>
    <t>5023                              Odměny členů zastupitelstev  obcí a krajů</t>
  </si>
  <si>
    <t>5024                              Odstupné</t>
  </si>
  <si>
    <t>5025                              Odbytné</t>
  </si>
  <si>
    <t>5026                              Odchodné</t>
  </si>
  <si>
    <t>5027                              Peněžní náležitosti vojáků v záloze ve službě</t>
  </si>
  <si>
    <t>5028                              Kázeňské odměny poskytnuté formou peněžitých darů</t>
  </si>
  <si>
    <t>5029                              Ostatní platby za provedenou práci jinde nezařazené</t>
  </si>
  <si>
    <t>503                     Povinné pojistné placené zaměstnavatelem</t>
  </si>
  <si>
    <t>504                     Odměny za užití duševního vlastnictví</t>
  </si>
  <si>
    <t>505                     Mzdové náhrady</t>
  </si>
  <si>
    <t>506                     Mzdy podle cizího práva</t>
  </si>
  <si>
    <t>50                       Platy a podobné a související výdaje</t>
  </si>
  <si>
    <t>513                     Nákup materiálu</t>
  </si>
  <si>
    <t>514                     Úroky a ostatní finanční výdaje</t>
  </si>
  <si>
    <t>515                     Nákup vody, paliv a energie</t>
  </si>
  <si>
    <t>516                     Nákup služeb</t>
  </si>
  <si>
    <t>517                     Ostatní nákupy</t>
  </si>
  <si>
    <t>51                       Neinvestiční nákupy a související výdaje</t>
  </si>
  <si>
    <t>521                     Neinvestiční transfery podnikatelským subjektům</t>
  </si>
  <si>
    <t>522                     Neinvestiční transfery neziskovým a podobným organizacím</t>
  </si>
  <si>
    <t>523                     Neinvestiční nedotační transfery podnikatelským subjektům</t>
  </si>
  <si>
    <t>524                     Neinvestiční nedotační transfery neziskovým apod. organizacím</t>
  </si>
  <si>
    <t>525                     Neinvestiční transfery v souvislosti s nemocenským pojištěním</t>
  </si>
  <si>
    <t>52                       Neinvestiční transfery soukromoprávním subjektům</t>
  </si>
  <si>
    <t>531                     Neinvestiční transfery veřejným rozpočtům ústřední  úrovně</t>
  </si>
  <si>
    <t>532                     Neinvestiční transfery veřejným rozpočtům územní úrovně</t>
  </si>
  <si>
    <t>533                     Neinvestiční transfery příspěvkovým apod. organizacím</t>
  </si>
  <si>
    <t>535                     Převody do vlastních fondů přes rok</t>
  </si>
  <si>
    <t>541                     Sociální dávky</t>
  </si>
  <si>
    <t>542                     Náhrady placené obyvatelstvu</t>
  </si>
  <si>
    <t>549                     Ostatní neinvestiční transfery obyvatelstvu</t>
  </si>
  <si>
    <t>54                       Neinvestiční transfery obyvatelstvu</t>
  </si>
  <si>
    <t>552                     Neinvestiční transfery cizím státům</t>
  </si>
  <si>
    <t>553                     Ostatní neinvestiční transfery do zahraničí</t>
  </si>
  <si>
    <t>554                     Členské příspěvky mezinárodním organizacím</t>
  </si>
  <si>
    <t>55                       Neinvestiční transfery a související platby do zahraničí</t>
  </si>
  <si>
    <t>561                     Neinvestiční půjčené prostředky podnikatelským subjektům</t>
  </si>
  <si>
    <t>565                     Neinvestiční půjčené prostředky příspěvkovým apod. organizacím</t>
  </si>
  <si>
    <t>566                     Neinvestiční půjčené prostředky obyvatelstvu</t>
  </si>
  <si>
    <t>567                     Neinvestiční půjčené prostředky do zahraničí</t>
  </si>
  <si>
    <t>56                       Neinvestiční půjčené prostředky</t>
  </si>
  <si>
    <t>571                     Převody Národnímu fondu na spolufinancování programu Phare</t>
  </si>
  <si>
    <t>572                     Převody Národnímu fondu na spolufinancování programu Ispa</t>
  </si>
  <si>
    <t>573                     Převody Národnímu fondu na spolufinancování programu Sapard</t>
  </si>
  <si>
    <t>579                     Ostatní převody do  Národního fondu</t>
  </si>
  <si>
    <t>57                       Neinvestiční převody Národnímu fondu</t>
  </si>
  <si>
    <t>590                     Ostatní neinvestiční výdaje</t>
  </si>
  <si>
    <t>599                     Dočasné zatřídění výdajů</t>
  </si>
  <si>
    <t>59                       Ostatní neinvestiční výdaje</t>
  </si>
  <si>
    <t>5                         BĚŽNÉ VÝDAJE CELKEM</t>
  </si>
  <si>
    <t>611                     Pořízení dlouhodobého nehmotného majetku</t>
  </si>
  <si>
    <t>612                     Pořízení dlouhodobého hmotného majetku</t>
  </si>
  <si>
    <t>613                     Pozemky</t>
  </si>
  <si>
    <t>614                     Nadlimitní věcná břemena a právo stavby</t>
  </si>
  <si>
    <t>61                       Investiční nákupy a související výdaje</t>
  </si>
  <si>
    <t>620                     Nákup akcií a majetkových podílů</t>
  </si>
  <si>
    <t>621                     Vklady do fundací a ústavů</t>
  </si>
  <si>
    <t>631                     Investiční transfery podnikatelským subjektům</t>
  </si>
  <si>
    <t>632                     Investiční transfery neziskovým a podobným organizacím</t>
  </si>
  <si>
    <t>633                     Investiční transfery veřejným rozpočtům ústřední úrovně</t>
  </si>
  <si>
    <t>634                     Investiční transfery veřejným rozpočtům územní úrovně</t>
  </si>
  <si>
    <t>635                     Investiční transfery  příspěvkovým a podobným organizacím</t>
  </si>
  <si>
    <t>637                     Investiční transfery obyvatelstvu</t>
  </si>
  <si>
    <t>638                     Investiční transfery do zahraničí</t>
  </si>
  <si>
    <t>63                       Investiční transfery</t>
  </si>
  <si>
    <t>641                     Investiční půjčené prostředky podnikatelským subjektům</t>
  </si>
  <si>
    <t>642                     Investiční půjčené prostředky neziskovým a podobným organizacím</t>
  </si>
  <si>
    <t>644                     Investiční půjčené prostředky veřejným rozpočtům územní úrovně</t>
  </si>
  <si>
    <t>645                     Investiční půjčené prostředky příspěvkovým apod. organizacím</t>
  </si>
  <si>
    <t>646                     Investiční půjčené prostředky obyvatelstvu</t>
  </si>
  <si>
    <t>647                     Investiční půjčené prostředky do zahraničí</t>
  </si>
  <si>
    <t>64                       Investiční půjčené prostředky</t>
  </si>
  <si>
    <t>679                     Ostatní investiční převody do Národního fondu</t>
  </si>
  <si>
    <t>67                       Investiční převody Národnímu fondu</t>
  </si>
  <si>
    <t>690                     Ostatní kapitálové výdaje</t>
  </si>
  <si>
    <t>69                       Ostatní kapitálové výdaje</t>
  </si>
  <si>
    <t>6                         KAPITÁLOVÉ VÝDAJE CELKEM</t>
  </si>
  <si>
    <t xml:space="preserve">                           VÝDAJE STÁTNÍHO ROZPOČTU CELKEM</t>
  </si>
  <si>
    <t>8111                    Krátkodobé vydané dluhopisy</t>
  </si>
  <si>
    <t>8112                    Uhrazené splátky krátkodobých vydaných dluhopisů</t>
  </si>
  <si>
    <t>8113                    Krátkodobé přijaté půjčené prostředky</t>
  </si>
  <si>
    <t>8114                    Uhrazené splátky krátkodobých přijatých půjčených prostředků</t>
  </si>
  <si>
    <t>8117                    Aktivní krátkodobé operace řízení likvidity - příjmy</t>
  </si>
  <si>
    <t>8118                    Aktivní krátkodobé operace řízení likvidity - výdaje</t>
  </si>
  <si>
    <t>811                      Krátkodobé financování</t>
  </si>
  <si>
    <t>8121                    Dlouhodobé vydané dluhopisy</t>
  </si>
  <si>
    <t>8122                    Uhrazené splátky dlouhodobých vydaných dluhopisů</t>
  </si>
  <si>
    <t>8123                    Dlouhodobé přijaté půjčené prostředky</t>
  </si>
  <si>
    <t>8124                    Uhrazené splátky dlouhodobých přijatých půjčených prostředků</t>
  </si>
  <si>
    <t>8125                    Změna stavu dlouhodobých prostředků na bankovních účtech</t>
  </si>
  <si>
    <t>8127                    Aktivní dlouhodobé operace řízení likvidity - příjmy</t>
  </si>
  <si>
    <t>8128                    Aktivní dlouhodobé operace řízení likvidity - výdaje</t>
  </si>
  <si>
    <t>812                      Dlouhodobé financování</t>
  </si>
  <si>
    <t>81                        Financování z tuzemska</t>
  </si>
  <si>
    <t>8211                    Krátkodobé vydané dluhopisy</t>
  </si>
  <si>
    <t>8212                    Uhrazené splátky krátkodobých vydaných dluhopisů</t>
  </si>
  <si>
    <t>8213                    Krátkodobé přijaté půjčené prostředky</t>
  </si>
  <si>
    <t>8214                    Uhrazené splátky krátkodobých přijatých půjčených prostředků</t>
  </si>
  <si>
    <t>8217                    Aktivní krátkodobé operace řízení likvidity - příjmy</t>
  </si>
  <si>
    <t>8218                    Aktivní krátkodobé operace řízení likvidity - výdaje</t>
  </si>
  <si>
    <t>821                      Krátkodobé financování</t>
  </si>
  <si>
    <t>8221                    Dlouhodobé vydané dluhopisy</t>
  </si>
  <si>
    <t>8222                    Uhrazené splátky dlouhodobých vydaných dluhopisů</t>
  </si>
  <si>
    <t>8223                    Dlouhodobé přijaté půjčené prostředky</t>
  </si>
  <si>
    <t>8224                    Uhrazené splátky dlouhodobých přijatých půjčených prostředků</t>
  </si>
  <si>
    <t>8225                    Změna stavu dlouhodobých prostředků na bankovních účtech</t>
  </si>
  <si>
    <t>8227                    Aktivní dlouhodobé operace řízení likvidity - příjmy</t>
  </si>
  <si>
    <t>8228                    Aktivní dlouhodobé operace řízení likvidity - výdaje</t>
  </si>
  <si>
    <t>822                      Dlouhodobé financování</t>
  </si>
  <si>
    <t>82                        Financování ze zahraničí</t>
  </si>
  <si>
    <t>8301                    Převody ve vztahu k úvěrům od Evropské investiční banky</t>
  </si>
  <si>
    <t>8413                    Krátkodobé přijaté půjčené prostředky</t>
  </si>
  <si>
    <t>8414                    Uhrazené splátky krátkodobých přijatých půjčených prostředků</t>
  </si>
  <si>
    <t>8902                    Nerealizované kursové rozdíly pohybů na devizových účtech</t>
  </si>
  <si>
    <t>890                      Opravné položky k peněžním operacím</t>
  </si>
  <si>
    <t>89                        Opravné položky k peněžním operacím</t>
  </si>
  <si>
    <t xml:space="preserve">                            FINANCOVÁNÍ CELKEM</t>
  </si>
  <si>
    <t>101                      Zemědělská a potravinářská činnost a rozvoj</t>
  </si>
  <si>
    <t>103                      Lesní hospodářství</t>
  </si>
  <si>
    <t>106                      Správa v zemědělství</t>
  </si>
  <si>
    <t>107                      Rybářství</t>
  </si>
  <si>
    <t>108                      Zemědělský a lesnický výzkum a vývoj</t>
  </si>
  <si>
    <t>109                      Ostatní činnost a nespecifikované výdaje</t>
  </si>
  <si>
    <t>oddíl 10               Zemědělství, lesní hospodářství a rybářství</t>
  </si>
  <si>
    <t>skupina 1             ZEMĚDĚLSTVÍ, LESNÍ HOSPODÁŘSTVÍ A RYBÁŘSTVÍ</t>
  </si>
  <si>
    <t>211                      Záležitosti těžebního průmyslu a energetiky</t>
  </si>
  <si>
    <t>213                      Zahraniční obchod</t>
  </si>
  <si>
    <t>214                      Vnitřní obchod, služby a cestovní ruch</t>
  </si>
  <si>
    <t>218                      Výzkum a vývoj v průmyslu, stavebnictví, obchodu a službách</t>
  </si>
  <si>
    <t>219                      Ostatní činnost a nespecifikované výdaje</t>
  </si>
  <si>
    <t>oddíl 21               Průmysl, stavebnictví, obchod a služby</t>
  </si>
  <si>
    <t>221                      Pozemní komunikace</t>
  </si>
  <si>
    <t>222                      Silniční doprava</t>
  </si>
  <si>
    <t>223                      Vnitrozemská a námořní plavba</t>
  </si>
  <si>
    <t>224                      Železniční doprava</t>
  </si>
  <si>
    <t>225                      Civilní letecká doprava</t>
  </si>
  <si>
    <t>226                      Správa v dopravě</t>
  </si>
  <si>
    <t>227                      Doprava ostatních drah</t>
  </si>
  <si>
    <t>228                      Výzkum v dopravě</t>
  </si>
  <si>
    <t>229                      Ostatní činnost a nespecifikované výdaje v dopravě</t>
  </si>
  <si>
    <t>oddíl 22               Doprava</t>
  </si>
  <si>
    <t>231                      Pitná voda</t>
  </si>
  <si>
    <t>232                      Odvádění a čistění odpadních vod</t>
  </si>
  <si>
    <t>233                      Vodní toky a vodohospodářská díla</t>
  </si>
  <si>
    <t>234                      Voda v zemědělské krajině</t>
  </si>
  <si>
    <t>236                      Správa ve vodním hospodářství</t>
  </si>
  <si>
    <t>238                      Vodohospodářský výzkum a vývoj</t>
  </si>
  <si>
    <t>239                      Ostatní činnost a nespecifikované výdaje</t>
  </si>
  <si>
    <t>oddíl 23               Vodní hospodářství</t>
  </si>
  <si>
    <t>241                      Činnosti spojů</t>
  </si>
  <si>
    <t>246                      Správa ve spojích</t>
  </si>
  <si>
    <t>248                      Výzkum a vývoj ve spojích</t>
  </si>
  <si>
    <t>249                      Ostatní činnost a nespecifikované výdaje ve spojích</t>
  </si>
  <si>
    <t>oddíl 24               Spoje</t>
  </si>
  <si>
    <t>251                      Podpora podnikání</t>
  </si>
  <si>
    <t>252                      Všeobecné pracovní záležitosti</t>
  </si>
  <si>
    <t>253                      Všeobecné finanční záležitosti</t>
  </si>
  <si>
    <t>254                      Všeobecné hospodářské služby</t>
  </si>
  <si>
    <t>256                      Všeobecná hospodářská správa</t>
  </si>
  <si>
    <t>259                      Ostatní činnosti a nespecifikované výdaje</t>
  </si>
  <si>
    <t>oddíl 25               Všeobecné hospodářské záležitosti a ostatní ekonomické funkce</t>
  </si>
  <si>
    <t>skupina 2             PRŮMYSLOVÁ A OSTATNÍ ODVĚTVÍ HOSPODÁŘSTVÍ</t>
  </si>
  <si>
    <t>311                      Předškolní a základní vzdělávání</t>
  </si>
  <si>
    <t>312                      Střední vzdělávání a vzdělávání v konzervatořích</t>
  </si>
  <si>
    <t>313                      Školská zařízení pro výkon ústavní a ochranné výchovy</t>
  </si>
  <si>
    <t>314                      Ostatní zařízení související s výchovou a vzděláváním  mládeže</t>
  </si>
  <si>
    <t>315                      Vyšší odborné vzdělávání</t>
  </si>
  <si>
    <t>oddíl 31               Vzdělávání a školské služby</t>
  </si>
  <si>
    <t>321                      Vysokoškolské vzdělávání</t>
  </si>
  <si>
    <t>322                      Zařízení související s vysokoškolským vzděláváním</t>
  </si>
  <si>
    <t>323                      Základní umělecké, jazykové a zájmové vzdělávání</t>
  </si>
  <si>
    <t>326                      Správa ve vzdělávání</t>
  </si>
  <si>
    <t>328                      Výzkum školství a vzdělávání</t>
  </si>
  <si>
    <t>329                      Ostatní činnost a nespecifikované výdaje</t>
  </si>
  <si>
    <t>oddíl 32               Vzdělávání a školské služby</t>
  </si>
  <si>
    <t>oddíl 31 + 32       Vzdělávání a školské služby</t>
  </si>
  <si>
    <t>331                      Kultura</t>
  </si>
  <si>
    <t>333                      Činnosti registrovaných církví a náboženských společností</t>
  </si>
  <si>
    <t>334                      Sdělovací prostředky</t>
  </si>
  <si>
    <t>336                      Správa v oblasti kultury, církví a sdělovacích prostředků</t>
  </si>
  <si>
    <t>338                      Výzkum a vývoj v oblasti kultury, církví a sdělovacích prostředků</t>
  </si>
  <si>
    <t>oddíl 33                Kultura, církve a sdělovací prostředky</t>
  </si>
  <si>
    <t>342                      Zájmová činnost a rekreace</t>
  </si>
  <si>
    <t>351                      Ambulantní péče</t>
  </si>
  <si>
    <t>353                      Zvláštní zdravotnická zařízení a služby pro zdravotnictví</t>
  </si>
  <si>
    <t>354                      Zdravotnické programy</t>
  </si>
  <si>
    <t>356                      Správa ve zdravotnictví</t>
  </si>
  <si>
    <t>358                      Výzkum a vývoj ve zdravotnictví</t>
  </si>
  <si>
    <t>359                      Ostatní činnost ve zdravotnictví</t>
  </si>
  <si>
    <t>oddíl 35               Zdravotnictví</t>
  </si>
  <si>
    <t>361                      Rozvoj bydlení a bytové hospodářství</t>
  </si>
  <si>
    <t>363                      Komunální služby a územní rozvoj</t>
  </si>
  <si>
    <t>366                      Správa v oblasti bydlení, komunálních služeb a územního rozvoje</t>
  </si>
  <si>
    <t>oddíl 36               Bydlení, komunální služby a územní rozvoj</t>
  </si>
  <si>
    <t>371                      Ochrana ovzduší a klimatu</t>
  </si>
  <si>
    <t>372                      Nakládání s odpady</t>
  </si>
  <si>
    <t>373                      Ochrana a sanace půdy a podzemní vody</t>
  </si>
  <si>
    <t>374                      Ochrana přírody a krajiny</t>
  </si>
  <si>
    <t>375                      Omezování hluku a vibrací</t>
  </si>
  <si>
    <t>376                      Správa v ochraně životního prostředí</t>
  </si>
  <si>
    <t>377                      Ochrana proti záření</t>
  </si>
  <si>
    <t>378                      Výzkum životního prostředí</t>
  </si>
  <si>
    <t>379                      Ostatní činnosti v životním prostředí</t>
  </si>
  <si>
    <t>oddíl 37               Ochrana životního prostředí</t>
  </si>
  <si>
    <t>380                      Ostatní výzkum a vývoj</t>
  </si>
  <si>
    <t>oddíl 38               Ostatní výzkum a vývoj</t>
  </si>
  <si>
    <t>390                      Ostatní činnosti související se službami pro obyvatelstvo</t>
  </si>
  <si>
    <t>oddíl 39               Ostatní činnosti související se službami pro obyvatelstvo</t>
  </si>
  <si>
    <t>skupina 3             SLUŽBY PRO OBYVATELSTVO</t>
  </si>
  <si>
    <t>411                      Dávky důchodového pojištění</t>
  </si>
  <si>
    <t>412                      Dávky nemocenského pojištění</t>
  </si>
  <si>
    <t>413                      Dávky státní sociální podpory a dávky pěstounské péče</t>
  </si>
  <si>
    <t>414                      Dávky státní sociální podpory a dávky pěstounské péče</t>
  </si>
  <si>
    <t>417                      Dávky pomoci v hmotné nouzi</t>
  </si>
  <si>
    <t>418                      Dávky osobám se zdravotním postižením</t>
  </si>
  <si>
    <t>419                      Ostatní dávky povahy sociálního zabezpečení</t>
  </si>
  <si>
    <t>oddíl 41               Dávky a podpory v sociálním zabezpečení</t>
  </si>
  <si>
    <t>421                      Podpory v nezaměstnanosti</t>
  </si>
  <si>
    <t>422                      Aktivní politika zaměstnanosti</t>
  </si>
  <si>
    <t>423                      Ochrana zaměstnanců při platební neschopnosti zaměstnavatelů</t>
  </si>
  <si>
    <t>424                      Zaměstnávání zdravotně postižených občanů</t>
  </si>
  <si>
    <t>425                      Příspěvky na sociální důsledky restrukturalizace</t>
  </si>
  <si>
    <t>428                      Výzkum a vývoj v politice zaměstnanosti</t>
  </si>
  <si>
    <t>oddíl 42               Politika zaměstnanosti</t>
  </si>
  <si>
    <t>431                      Sociální poradenství</t>
  </si>
  <si>
    <t>432                      Sociální péče a pomoc dětem a mládeži</t>
  </si>
  <si>
    <t>433                      Sociální péče a pomoc manželstvím a rodinám</t>
  </si>
  <si>
    <t>434                      Sociální rehabilitace a ostatní sociální péče a pomoc</t>
  </si>
  <si>
    <t>436                      Správa v sociálním zabezpečení a politice zaměstnanosti</t>
  </si>
  <si>
    <t>437                      Služby sociální prevence</t>
  </si>
  <si>
    <t>438                      Výzkum v sociálním zabezpečení a politice zaměstnanosti</t>
  </si>
  <si>
    <t>439                      Ostatní činnost a nespecifikované výdaje</t>
  </si>
  <si>
    <t>skupina 4            SOCIÁLNÍ VĚCI A POLITIKA ZAMĚSTNANOSTI</t>
  </si>
  <si>
    <t>511                      Vojenská obrana</t>
  </si>
  <si>
    <t>516                      Státní správa ve vojenské obraně</t>
  </si>
  <si>
    <t>517                      Zabezpečení potřeb ozbrojených sil</t>
  </si>
  <si>
    <t>518                      Výzkum a vývoj v oblasti obrany</t>
  </si>
  <si>
    <t>519                      Ostatní záležitosti obrany</t>
  </si>
  <si>
    <t>oddíl 51               Obrana</t>
  </si>
  <si>
    <t>521                      Ochrana obyvatelstva</t>
  </si>
  <si>
    <t>522                      Hospodářská opatření pro krizové stavy</t>
  </si>
  <si>
    <t>526                      Státní správa v oblasti hospodářských opatření</t>
  </si>
  <si>
    <t>527                      Krizové řízení</t>
  </si>
  <si>
    <t>528                      Výzkum a vývoj v oblasti  civilní připravenosti na krizové stavy</t>
  </si>
  <si>
    <t>529                      Ostatní záležitosti  civilní připravenosti pro krizové stavy</t>
  </si>
  <si>
    <t>oddíl 52               Civilní připravenost na krizové stavy</t>
  </si>
  <si>
    <t>531                      Bezpečnost a veřejný pořádek</t>
  </si>
  <si>
    <t>538                      Výzkum týkající se bezpečnosti a veřejného pořádku</t>
  </si>
  <si>
    <t>539                      Ostatní záležitosti bezpečnosti a veřejného pořádku</t>
  </si>
  <si>
    <t>oddíl 53               Bezpečnost a veřejný pořádek</t>
  </si>
  <si>
    <t>541                      Ústavní soudnictví</t>
  </si>
  <si>
    <t>542                      Soudnictví</t>
  </si>
  <si>
    <t>543                      Státní zastupitelství</t>
  </si>
  <si>
    <t>544                      Vězeňství</t>
  </si>
  <si>
    <t>545                      Probační a mediační služba</t>
  </si>
  <si>
    <t>546                      Správa v oblasti právní ochrany</t>
  </si>
  <si>
    <t>547                      Veřejná ochrana</t>
  </si>
  <si>
    <t>548                      Výzkum v oblasti právní ochrany</t>
  </si>
  <si>
    <t>549                      Ostatní záležitosti právní ochrany</t>
  </si>
  <si>
    <t>oddíl 54               Právní ochrana</t>
  </si>
  <si>
    <t>551                      Požární ochrana</t>
  </si>
  <si>
    <t>552                      Ostatní složky a činnosti integrovaného záchranného systému</t>
  </si>
  <si>
    <t>oddíl 55               Požární ochrana a integrovaný záchranný systém</t>
  </si>
  <si>
    <t>skupina 5             BEZPEČNOST STÁTU A PRÁVNÍ OCHRANA</t>
  </si>
  <si>
    <t>611                      Zastupitelské orgány a volby</t>
  </si>
  <si>
    <t>612                      Kancelář prezidenta republiky</t>
  </si>
  <si>
    <t>613                      Nejvyšší kontrolní úřad</t>
  </si>
  <si>
    <t>614                      Všeobecná vnitřní státní správa (nezařazená v jiných  funkcích)</t>
  </si>
  <si>
    <t>615                      Zahraniční služba a záležitosti (nezařazené v jiných  funkcích)</t>
  </si>
  <si>
    <t>617                      Regionální a místní správa</t>
  </si>
  <si>
    <t>618                      Výzkum ve státní správě a samosprávě</t>
  </si>
  <si>
    <t>619                      Politické strany a hnutí</t>
  </si>
  <si>
    <t>oddíl 61               Státní moc, státní správa, územní samospráva a politické strany</t>
  </si>
  <si>
    <t>621                      Ostatní veřejné služby</t>
  </si>
  <si>
    <t>622                      Zahraniční pomoc a mezinárodní spolupráce (jinde nezařazená)</t>
  </si>
  <si>
    <t>oddíl 62               Jiné veřejné služby a činnosti</t>
  </si>
  <si>
    <t>631                      Obecné příjmy a výdaje z finančních operací</t>
  </si>
  <si>
    <t>632                      Pojištění funkčně nespecifikované</t>
  </si>
  <si>
    <t>633                      Převody vlastním fondům v rozpočtech územní úrovně</t>
  </si>
  <si>
    <t>639                      Ostatní finanční operace</t>
  </si>
  <si>
    <t>oddíl 63               Finanční operace</t>
  </si>
  <si>
    <t>640                      Ostatní činnosti</t>
  </si>
  <si>
    <t>oddíl 64               Ostatní činnosti</t>
  </si>
  <si>
    <t>skupina 6             VŠEOBECNÁ VEŘEJNÁ SPRÁVA A SLUŽBY</t>
  </si>
  <si>
    <t>Skutečnost 2017</t>
  </si>
  <si>
    <t>04746 - KP Hercule</t>
  </si>
  <si>
    <t>04710 - KP Eurostar</t>
  </si>
  <si>
    <t>346 - Český úřad zeměměřický a katastrální</t>
  </si>
  <si>
    <t>161, 162             Pojistné na sociální zabezpečení a příspěvek na státní 
                            politiku zaměstnanosti</t>
  </si>
  <si>
    <t>231                     Příjmy z prodeje krátkodobého a drobného 
                           dlouhodobého majetku</t>
  </si>
  <si>
    <t>242                     Splátky půjčených prostředků od obecně
                            prospěšných společností  a podobných subjektů</t>
  </si>
  <si>
    <t>244                     Splátky půjčených prostředků od veřejných rozpočtů
                            územní úrovně</t>
  </si>
  <si>
    <t>245                     Splátky půjčených prostředků od zřízených apod. 
                            subjektů</t>
  </si>
  <si>
    <t>412                     Neinvestiční přijaté transfery od veřejných rozpočtů
                            územní úrovně</t>
  </si>
  <si>
    <t>422                     Investiční přijaté transfery od veřejných rozpočtů 
                           územní úrovně</t>
  </si>
  <si>
    <t>421                     Investiční přijaté transfery od veřejných rozpočtů 
                            ústřední úrovně</t>
  </si>
  <si>
    <t xml:space="preserve">                           PŘÍJMY STÁTNÍHO ROZPOČTU 
                          CELKEM</t>
  </si>
  <si>
    <t>2, 3, 4                NEDAŇOVÉ PŘÍJMY, KAPITÁLOVÉ 
                          PŘÍJMY A PŘIJATÉ TRANSFERY 
                          CELKEM</t>
  </si>
  <si>
    <t>416                     Neinvestiční přijaté transfery ze státních finančních aktiv</t>
  </si>
  <si>
    <t xml:space="preserve">                           z toho: Pojistné na důchodové pojištění  (z PSP 161 a 162)</t>
  </si>
  <si>
    <t>222                     Přijaté vratky transferů a ostatní příjmy z finančního vypořádání</t>
  </si>
  <si>
    <t>5011                    v tom: Platy zaměstnanců v pracovním poměru vyjma
                                           zaměstnanců na služebních místech</t>
  </si>
  <si>
    <t>5012                               Platy zaměstnanců bezpečnostních sborů a ozbrojených sil 
                                        ve služebním poměru</t>
  </si>
  <si>
    <t>5013                               Platy zaměstnanců na služebních místech podle zákona
                                         o státní službě</t>
  </si>
  <si>
    <t>5014                               Platy zaměstnanců v pracovním  poměru odvozované
                                         od platů  ústavních činitelů</t>
  </si>
  <si>
    <t>512                     Výdaje na některé úpravy hmotných věcí a pořízení některých 
                             práv k hmotným věcem</t>
  </si>
  <si>
    <t>519                     Výdaje související s neinvestičními nákupy, příspěvky, náhrady 
                             a věcné dary</t>
  </si>
  <si>
    <t>536                     Ostatní neinvestiční transfery jiným veřejným rozpočtům, platby 
                            daní a další povinné platby</t>
  </si>
  <si>
    <t>53                       Neinvestiční transfery veřejnoprávním subjektům a mezi 
                            peněžními fondy téhož subjektu a platby daní</t>
  </si>
  <si>
    <t>551                     Neinvestiční transfery mezinárodním vládním organizacím 
                            a nadnárodním orgánům</t>
  </si>
  <si>
    <t>563                     Neinvestiční půjčené prostředky veřejným rozpočtům ústřední
                            úrovně</t>
  </si>
  <si>
    <t>562                     Neinvestiční půjčené prostředky neziskovým a podobným 
                            organizacím</t>
  </si>
  <si>
    <t>564                     Neinvestiční půjčené prostředky veřejným rozpočtům územní 
                            úrovně</t>
  </si>
  <si>
    <t>574                     Převody Národnímu fondu na spolufinancování komunitárních
                            programů</t>
  </si>
  <si>
    <t>576                     Převody Národnímu fondu na spolufinancování související 
                            s poskytnutím pomoci ČR ze zahraničí</t>
  </si>
  <si>
    <t>577                     Převody ze státního rozpočtu do Národního fondu na vyrovnání
                            kurzových rozdílů</t>
  </si>
  <si>
    <t>575                     Převody Národnímu fondu na spolufinancování ostatních 
                            programů Evropské unie a ČR</t>
  </si>
  <si>
    <t>62                       Nákup akcií a majetkových podílů a vklady do fundací 
                            a ústavů</t>
  </si>
  <si>
    <t>643                     Investiční půjčené prostředky veřejným rozpočtům ústřední
                            úrovně</t>
  </si>
  <si>
    <t>671                     Investiční převody Národnímu fondu na spolufinancování
                             programu Phare</t>
  </si>
  <si>
    <t>672                     Investiční převody Národnímu fondu na spolufinancování 
                            programu Ispa</t>
  </si>
  <si>
    <t>673                     Investiční převody Národnímu fondu na spolufinancování
                             programu Sapard</t>
  </si>
  <si>
    <t>674                     Investiční převody Národnímu fondu na spolufinancování 
                            komunitárních programů</t>
  </si>
  <si>
    <t>675                     Investiční převody Národnímu fondu na spolufinancování 
                            ostatních programů Evropské unie a ČR</t>
  </si>
  <si>
    <t>676                     Investiční převody Národnímu fondu na spolufinancování 
                            související s poskytnutím pomoci ČR ze zahraničí</t>
  </si>
  <si>
    <t xml:space="preserve">                           ROZDÍL PŘÍJMŮ A VÝDAJŮ STÁTNÍHO 
                           ROZPOČTU</t>
  </si>
  <si>
    <t>84                        Aktivní financování z jaderného účtu a účtu rezervy
                             důchodového pojištění</t>
  </si>
  <si>
    <t>842                      Dlouhodobé aktivní financování z jaderného účtu a účtu rezervy
                             důchodového pojištění</t>
  </si>
  <si>
    <t>8428                    Dlouhodobé aktivní financování z jaderného účtu a účtu rezervy 
                             důchodového pojištění - výdaje</t>
  </si>
  <si>
    <t>8427                    Dlouhodobé aktivní financování z jaderného účtu a účtu rezervy 
                             důchodového pojištění - příjmy</t>
  </si>
  <si>
    <t>841                      Krátkodobé aktivní financování z jaderného účtu a účtu rezervy 
                             důchodového pojištění</t>
  </si>
  <si>
    <t>8418                    Krátkodobé aktivní financování z jaderného účtu a účtu rezervy 
                             důchodového pojištění - výdaje</t>
  </si>
  <si>
    <t>8417                    Krátkodobé aktivní financování z jaderného účtu a účtu rezervy 
                             důchodového pojištění - příjmy</t>
  </si>
  <si>
    <t>8300                    Pohyby na účtech pro financování nepatřící na jiné financující
                             položky</t>
  </si>
  <si>
    <t>8302                    Operace na bankovních účtech státních finančních aktiv, které
                              tvoří kapitolu OSFA</t>
  </si>
  <si>
    <t>138                     Daně, poplatky a jiná obdobná peněžitá plnění v oblasti 
                            hazardních her</t>
  </si>
  <si>
    <t>21                       Příjmy z vlastní činnosti a odvody přebytků organizací 
                            s přímým vztahem</t>
  </si>
  <si>
    <t>23                       Příjmy z prodeje nekapitálového majetku a ostatní nedaňové
                            příjmy</t>
  </si>
  <si>
    <t>31                       Příjmy z prodeje dlouhodobého majetku a ostatní kapitálové 
                            příjmy</t>
  </si>
  <si>
    <t>411                     Neinvestiční přijaté transfery od veřejných rozpočtů ústřední 
                            úrovně</t>
  </si>
  <si>
    <t>Kontrola - rozdíl salda SR a financování</t>
  </si>
  <si>
    <r>
      <t>Vysvětlivky:</t>
    </r>
    <r>
      <rPr>
        <sz val="10"/>
        <rFont val="Times New Roman CE"/>
        <family val="1"/>
        <charset val="238"/>
      </rPr>
      <t xml:space="preserve">  číselný symbol odvětvového členění rozpočtové skladby :  X (skupina); XX (oddíl); XXX (pododdíl)</t>
    </r>
  </si>
  <si>
    <r>
      <t>Vysvětlivky:</t>
    </r>
    <r>
      <rPr>
        <sz val="10"/>
        <rFont val="Times New Roman CE"/>
        <family val="1"/>
        <charset val="238"/>
      </rPr>
      <t xml:space="preserve">  číselný symbol druhového členění rozpočtové skladby :  X (třída); XX (sesk. položek); XXX (podseskupení položek),  XXXX  (položka )  </t>
    </r>
  </si>
  <si>
    <t>102                      Regulace zemědělské produkce, organizace trhu a poskytování 
                             podpor</t>
  </si>
  <si>
    <t>212                      Ostatní odvětvové a oborové záležitosti v průmyslu 
                             a  stavebnictví</t>
  </si>
  <si>
    <t>216                      Správa v odvětví energetiky, průmyslu, stavebnictví, obchodu 
                             a služeb</t>
  </si>
  <si>
    <t>258                      Výzkum a vývoj v oblasti všeobecných hospodářských 
                             záležitostí</t>
  </si>
  <si>
    <t>332                      Ochrana památek a péče o kulturní dědictví a národní a historické
                            povědomí</t>
  </si>
  <si>
    <t>339                      Ostatní činnosti v záležitostech kultury, církví a sdělovacích
                             prostředků</t>
  </si>
  <si>
    <t>368                      Výzkum a vývoj v oblasti bydlení, komunálních služeb
                             a  územního rozvoje</t>
  </si>
  <si>
    <t>369                      Ostatní činnost v oblasti bydlení, komunálních služeb
                             a  územního rozvoje</t>
  </si>
  <si>
    <t>415                      Zvláštní sociální dávky příslušníků ozbrojených sil při  skončení 
                             služebního poměru</t>
  </si>
  <si>
    <t>oddíl 43               Sociální služby a společné činnosti v sociálním zabezpečení 
                               a politice zaměstnanosti</t>
  </si>
  <si>
    <t>556                      Státní správa v požární ochraně a integrovaném záchranném 
                             systému</t>
  </si>
  <si>
    <t>558                      Výzkum a vývoj v požární ochraně a integrovaném záchranném
                              systému</t>
  </si>
  <si>
    <t>559                      Ostatní záležitosti požární ochrany a integrovaného záchranného
                             systému</t>
  </si>
  <si>
    <t xml:space="preserve">                       VÝDAJE STÁTNÍHO ROZPOČTU CELKEM</t>
  </si>
  <si>
    <t>Tabulka č. 7</t>
  </si>
  <si>
    <t>307 - Ministerstvo obrany</t>
  </si>
  <si>
    <t>04603 - Jiné programy/projekty EU - Veterinární opatření</t>
  </si>
  <si>
    <t xml:space="preserve">Ústav TGM, o.p.s. </t>
  </si>
  <si>
    <t>Prostředky na pokrytí dopadu zvýšené obsazenosti funkčních míst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</si>
  <si>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</si>
  <si>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zákon č. 254/2001 Sb., vodní zákon v platném znění</t>
  </si>
  <si>
    <t>1 500 EUR</t>
  </si>
  <si>
    <t>Tabulka č.  16</t>
  </si>
  <si>
    <r>
      <t>Poznámka:</t>
    </r>
    <r>
      <rPr>
        <sz val="10"/>
        <rFont val="Times New Roman CE"/>
        <family val="1"/>
        <charset val="238"/>
      </rPr>
      <t xml:space="preserve"> případné údaje za skutečnost na položkách  1119, 1129, 1219, 1409 a 1529 (příjmy ze staré daňové soustavy) zahrnuty </t>
    </r>
  </si>
  <si>
    <t xml:space="preserve">                     v řádku podseskupení položek rozpočtové skladby 170 Ostatní daňové příjmy</t>
  </si>
  <si>
    <t>Národní sportovní agentura</t>
  </si>
  <si>
    <t>Skutečnost</t>
  </si>
  <si>
    <t xml:space="preserve">Státní </t>
  </si>
  <si>
    <t>Státní rozpočet 2020</t>
  </si>
  <si>
    <t>Skutečnost  2018</t>
  </si>
  <si>
    <t>306 - Ministerstvo zahraničních věcí</t>
  </si>
  <si>
    <t>12005 - Jiné EU - zahraniční rozvojová spolupráce s EK 2014+</t>
  </si>
  <si>
    <t>361 - Akademie věd České republiky</t>
  </si>
  <si>
    <t>518                     Výdaje na netransferové převody uvnitř organizace,
                             na převzaté povinnosti a na jistoty</t>
  </si>
  <si>
    <t>581                    Výdaje na náhrady za nezpůsobenou újmu</t>
  </si>
  <si>
    <t>58                      Výdaje na náhrady za nezpůsobenou újmu</t>
  </si>
  <si>
    <t>341                      Sport</t>
  </si>
  <si>
    <t>346                      Správa v oblasti sportu</t>
  </si>
  <si>
    <t>348                      Výzkum v oblasti sportu, zájmové činnosti a rekreace</t>
  </si>
  <si>
    <t>oddíl 34               Sport a zájmová činnost</t>
  </si>
  <si>
    <t>352                      Lůžková péče</t>
  </si>
  <si>
    <t>435                      Sociální služby v oblasti sociální péče</t>
  </si>
  <si>
    <t>8                 FINANCOVÁNÍ</t>
  </si>
  <si>
    <t>8115                    Změny stavu krátkodobých prostředků na bankovních účtech 
                             kromě změn stavů účtů státních finančních aktiv, které tvoří 
                             kapitolu OSFA</t>
  </si>
  <si>
    <t>8116                    Změny stavu bankovních účtů krátkodobých prostředků státních
                             finančních aktiv, které  tvoří kapitolu OSFA</t>
  </si>
  <si>
    <t>8215                    Změna stavu bankovních účtů krátkodobých prostředků ze 
                             zahraničí jiných než ze zahraničních dlouhodobých úvěrů</t>
  </si>
  <si>
    <t>8216                    Změna stavu bankovních účtů krátkodobých prostředků z
                              dlouhodobých úvěrů ze zahraničí</t>
  </si>
  <si>
    <t>83                        Pohyby na účtech pro financování nepatřící na jiné financující 
                             položky</t>
  </si>
  <si>
    <t>830                      Pohyby na účtech pro financování nepatřící na jiné financující 
                             položky</t>
  </si>
  <si>
    <t>8901                    Operace z peněžních účtů organizace nemající charakter příjmů a 
                              výdajů vládního sektoru</t>
  </si>
  <si>
    <t>8905                    Nepřevedené částky vyrovnávající schodek a saldo státní 
                              pokladny</t>
  </si>
  <si>
    <t xml:space="preserve">VÝDAJE KAPITOLY VŠEOBECNÁ POKLADNÍ SPRÁVA </t>
  </si>
  <si>
    <t xml:space="preserve">v Kč </t>
  </si>
  <si>
    <t>Skutečnost 2017 *)</t>
  </si>
  <si>
    <t>1)</t>
  </si>
  <si>
    <t>0</t>
  </si>
  <si>
    <t>*) z důvodu srovnatelnosti jsou v číselných údajích zahrnuty i prostředky uvolněné formou rozpočtových opatření na rozpočtovaný účel do příslušných kapitol</t>
  </si>
  <si>
    <t>1) Prostředky jsou rozpočtovány zejména pro kapitoly MSPR a MF</t>
  </si>
  <si>
    <t>v mil.</t>
  </si>
  <si>
    <t>v mil. Kč</t>
  </si>
  <si>
    <t>Poskytnuto</t>
  </si>
  <si>
    <t>Výše záruky celkem</t>
  </si>
  <si>
    <t>Standardní záruky podle zákona č. 576/1990 Sb. a č. 218/2000 Sb.</t>
  </si>
  <si>
    <r>
      <t xml:space="preserve">            Projekt na odstranění škod z povodní - úvěr EIB</t>
    </r>
    <r>
      <rPr>
        <vertAlign val="superscript"/>
        <sz val="10"/>
        <rFont val="Times New Roman"/>
        <family val="1"/>
      </rPr>
      <t>1)</t>
    </r>
  </si>
  <si>
    <r>
      <t xml:space="preserve">            Záruka na zajištění půjčky ČNB pro MMF (zákon č. 179/2018 Sb.)</t>
    </r>
    <r>
      <rPr>
        <vertAlign val="superscript"/>
        <sz val="10"/>
        <rFont val="Times New Roman"/>
        <family val="1"/>
        <charset val="238"/>
      </rPr>
      <t>3)</t>
    </r>
  </si>
  <si>
    <t xml:space="preserve"> Ú h r n e m </t>
  </si>
  <si>
    <t>Záruky ze zákona č. 58/1995 Sb.</t>
  </si>
  <si>
    <t>Limit záruky v roce 2020</t>
  </si>
  <si>
    <t>z toho:    Záruky za závazky Exportní a garanční pojišťovny, a.s.</t>
  </si>
  <si>
    <t xml:space="preserve">                Záruky za závazky České exportní banky, a.s.</t>
  </si>
  <si>
    <t xml:space="preserve">   1) Příjemcem úvěru je Českomoravská záruční a rozvojová banka, a.s. </t>
  </si>
  <si>
    <t xml:space="preserve">   2) Stav záruky vyjadřuje nesplacenou jistinu; splátka v roce je včetně příslušenství </t>
  </si>
  <si>
    <t xml:space="preserve">   3) Garantovaná půjčka nebyla dosud čerpána</t>
  </si>
  <si>
    <t>Státní rozpočet
 2022</t>
  </si>
  <si>
    <t xml:space="preserve">            dle UV č.257 z 15.4.2019 (Vlachovice)   na MPVM</t>
  </si>
  <si>
    <t>z toho: výzkum vývoj a inovace</t>
  </si>
  <si>
    <t>CELKEM za kapitolu - výzkum vývoj a inovace</t>
  </si>
  <si>
    <t>Příslušníci/vojáci</t>
  </si>
  <si>
    <t>A OSTATNÍ PLATBY ZA</t>
  </si>
  <si>
    <t>PROVEDENOU PRÁCI</t>
  </si>
  <si>
    <t xml:space="preserve">            dle UV č. 274 ze dne 10. 4. 2017 (Skalička) od r. 2017</t>
  </si>
  <si>
    <t xml:space="preserve">            dle UV č.386 ze 3.6.2019 (horní Opava)   </t>
  </si>
  <si>
    <t>dle UV č. 257 ze dne 15. 4. 2019 (Vlachovice) od r. 2019</t>
  </si>
  <si>
    <t xml:space="preserve">VÝDAJE </t>
  </si>
  <si>
    <t>Skutečnost 2018 *)</t>
  </si>
  <si>
    <t>Skutečnost
 2017 *)</t>
  </si>
  <si>
    <t>Skutečnost
 2018 *)</t>
  </si>
  <si>
    <t>Československý ústav zahraniční</t>
  </si>
  <si>
    <t>KAPITÁLOVÉ VÝDAJE PODLE KAPITOL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</si>
  <si>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</si>
  <si>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 xml:space="preserve"> Podpora rozvoje a obnovy obecní infrastruktury a občanské vybavenosti (dotační titul 298D23)</t>
  </si>
  <si>
    <t xml:space="preserve">425                     Investiční převody z vlastních fondů a ve vztahu k útvarům
                                               bez plné právní subjektivity
</t>
  </si>
  <si>
    <t xml:space="preserve">636                     Investiční převody vlastním fondům a ve vztahu k útvarům 
                                                bez plné právní subjektivity
</t>
  </si>
  <si>
    <t>413                     Neinvestiční převody z vlastních fondů a ve vztahu k útvarům 
                            bez plné právní subjektivity</t>
  </si>
  <si>
    <t>Státní záruky za úvěry a splátky úvěrů v roce 2021</t>
  </si>
  <si>
    <t>Skutečnost 2019</t>
  </si>
  <si>
    <t>Státní rozpočet 2021</t>
  </si>
  <si>
    <t>STÁTNÍ  ROZPOČET 2021</t>
  </si>
  <si>
    <t>2021/</t>
  </si>
  <si>
    <t>STÁTNÍ ROZPOČET 2021</t>
  </si>
  <si>
    <t>Skutečnost 2019 *)</t>
  </si>
  <si>
    <t>Index 2021/2020</t>
  </si>
  <si>
    <t>STÁTNÍ  ROZPOČET  2021</t>
  </si>
  <si>
    <t>Index    2021  /2020</t>
  </si>
  <si>
    <t>Skutečnost
 2019 *)</t>
  </si>
  <si>
    <r>
      <t>Stav záruky</t>
    </r>
    <r>
      <rPr>
        <b/>
        <i/>
        <vertAlign val="superscript"/>
        <sz val="10"/>
        <rFont val="Times New Roman"/>
        <family val="1"/>
        <charset val="238"/>
      </rPr>
      <t>2)</t>
    </r>
    <r>
      <rPr>
        <b/>
        <i/>
        <sz val="10"/>
        <rFont val="Times New Roman"/>
        <family val="1"/>
      </rPr>
      <t xml:space="preserve"> 
k 31.12.2020</t>
    </r>
  </si>
  <si>
    <t>Splátka v roce 2021</t>
  </si>
  <si>
    <t>Limit záruky v roce 2021</t>
  </si>
  <si>
    <t>STÁTNÍ ROZPOČET  2021</t>
  </si>
  <si>
    <t>Převod prostředků na zvl. účet rezervy pro důchodovou reformu</t>
  </si>
  <si>
    <t>rozpočet - COVID III</t>
  </si>
  <si>
    <t>rozpočet- COVID III</t>
  </si>
  <si>
    <t>2020 COVID III</t>
  </si>
  <si>
    <t xml:space="preserve">Výkon funkce předsednictví ČR v Radě EU </t>
  </si>
  <si>
    <t>Prostředky na podporu podnikání</t>
  </si>
  <si>
    <t>Prostředky na podporu veřejného sektoru</t>
  </si>
  <si>
    <t>301 - Kancelář prezidenta republiky</t>
  </si>
  <si>
    <t>04602 - Jiné programy/projekty EU - EMCDDA</t>
  </si>
  <si>
    <t>04717 - KP Evropa pro občany</t>
  </si>
  <si>
    <t>12107 - KP Customs 2020</t>
  </si>
  <si>
    <t>04749 - KP Civilní ochrana</t>
  </si>
  <si>
    <t>11002 - Program přeshraniční spolupráce INTERREG V-A ČR - Sl 2014+</t>
  </si>
  <si>
    <t>návrh rozpočtu 2021</t>
  </si>
  <si>
    <t>schválený rozpočet 2020 - COVID III</t>
  </si>
  <si>
    <t>Státní rozpočet
 2023</t>
  </si>
  <si>
    <t>VÝVOJOVÁ ŘADA PROSTŘEDKŮ NA PLATY A OSTATNÍ PLATBY ZA PROVEDENOU PRÁCI, POČTY MÍST ZAMĚSTNANCŮ A PRŮMĚRNÉ PLATY V ORGANIZAČNÍCH SLOŽKÁCH STÁTU A PŘÍSPĚVKOVÝCH ORGANIZACÍCH (2017 - 2021)</t>
  </si>
  <si>
    <t>SZÚ 2012</t>
  </si>
  <si>
    <t>SZÚ  2013</t>
  </si>
  <si>
    <t>SZÚ  2016</t>
  </si>
  <si>
    <t>SZÚ  2017</t>
  </si>
  <si>
    <t>SZÚ  2018</t>
  </si>
  <si>
    <t>SZÚ  2019</t>
  </si>
  <si>
    <t>SR  2020</t>
  </si>
  <si>
    <t>NR  2021</t>
  </si>
  <si>
    <t xml:space="preserve"> PRŮMĚRNÝ</t>
  </si>
  <si>
    <t>PŘEPOČTENÝ</t>
  </si>
  <si>
    <t>PLAT</t>
  </si>
  <si>
    <t>ZAMĚST-</t>
  </si>
  <si>
    <t>NANCŮ</t>
  </si>
  <si>
    <t xml:space="preserve">Skutečnost 2016 *)
</t>
  </si>
  <si>
    <t>Případné rozdíly v korunách v údajích za skutečnost let 2016-2019 mezi tabulkami č. 1 až 6 vznikají z důvodu zaokrouhlování</t>
  </si>
  <si>
    <t>VÝDAJE, KTERÉ JSOU NEBO MAJÍ BÝT KRYTY Z ROZPOČTU EVROPSKÉ UNIE VČETNĚ STANOVENÉHO PODÍLU STÁTNÍHO ROZPOČTU NA FINANCOVÁNÍ TĚCHTO VÝDAJŮ VČETNĚ SPOLEČNÉ ZEMĚDĚLSKÉ POLITIKY</t>
  </si>
  <si>
    <t>Název nástroje včetně analytiky</t>
  </si>
  <si>
    <t>Podíl státního rozpočtu nebo národní doplňkové platby</t>
  </si>
  <si>
    <t>Kryto příjmem z rozpočtu EU</t>
  </si>
  <si>
    <t xml:space="preserve">17000 - Facilita na podporu oživení a odolnosti </t>
  </si>
  <si>
    <t xml:space="preserve">12104 - KP Horizont 2020 </t>
  </si>
  <si>
    <t>Celkem běžné výdaje</t>
  </si>
  <si>
    <t>Celkem kapitálové výdaje</t>
  </si>
  <si>
    <t>Celkem - výzkum vývoj a inovace</t>
  </si>
  <si>
    <t>Celkem Operační programy 2014+</t>
  </si>
  <si>
    <t>Celkem Společná zemědělská politika 2014+</t>
  </si>
  <si>
    <t xml:space="preserve">Celkem Facilita na podporu oživení a odolnosti </t>
  </si>
  <si>
    <t>Celkem Komunitární programy a jiné</t>
  </si>
  <si>
    <t xml:space="preserve">VÝDAJE PODLE MEZINÁRODNÍCH SMLUV, NA ZÁKLADĚ KTERÝCH JSOU ČESKÉ REPUBLICE SVĚŘENY PENĚŽNÍ PROSTŘEDKY
 Z FINANČNÍCH MECHANISMŮ VČETNĚ STANOVENÉHO PODÍLU STÁTNÍHO ROZPOČTU 
</t>
  </si>
  <si>
    <t>Podíl státního rozpočtu</t>
  </si>
  <si>
    <t>Kryto příjmem z rozpočtu FM</t>
  </si>
  <si>
    <t>Státní rozpočet
 2021</t>
  </si>
  <si>
    <t>Státní rozpočet COVID 
 2020</t>
  </si>
  <si>
    <t xml:space="preserve"> Penzijní  připojištění a doplňkové penzijní spoření </t>
  </si>
  <si>
    <t>Příspěvek obcím na zmírnění dopadu poklesu daňových příjmů v roce 2020 v souvislosti s epidemií COVID-19</t>
  </si>
  <si>
    <t>Podpora a rozvoj oblastí života obcí a krajů (dotační titul 298D24)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</si>
  <si>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</si>
  <si>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</si>
  <si>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</si>
  <si>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</si>
  <si>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</si>
  <si>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</si>
  <si>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</si>
  <si>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</si>
  <si>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</si>
  <si>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</si>
  <si>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</si>
  <si>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</si>
  <si>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</si>
  <si>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</si>
  <si>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</si>
  <si>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</si>
  <si>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</si>
  <si>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</si>
  <si>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školství, mládeže a tělovýchovy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</si>
  <si>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</si>
  <si>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</si>
  <si>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</si>
  <si>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</si>
  <si>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</si>
  <si>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</si>
  <si>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</si>
  <si>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</si>
  <si>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</si>
  <si>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</si>
  <si>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</si>
  <si>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</si>
  <si>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Úřad Národní rozpočtové rady</t>
  </si>
  <si>
    <t xml:space="preserve"> Akademie věd České republiky</t>
  </si>
  <si>
    <t xml:space="preserve"> Národní sportovní agentura</t>
  </si>
  <si>
    <t xml:space="preserve"> Úřad pro dohled nad hospodařením 
 politických stran a politických hnutí</t>
  </si>
  <si>
    <t xml:space="preserve"> Rada pro rozhlasové a televizní vysílání</t>
  </si>
  <si>
    <t xml:space="preserve"> Úřad pro přístup k dopravní infrastruktuře</t>
  </si>
  <si>
    <t xml:space="preserve"> Správa státních hmotných rezerv</t>
  </si>
  <si>
    <t xml:space="preserve"> Státní úřad pro jadernou bezpečnost</t>
  </si>
  <si>
    <t xml:space="preserve"> Generální inspekce bezpečnostních sborů</t>
  </si>
  <si>
    <t xml:space="preserve"> Technologická agentura České republiky</t>
  </si>
  <si>
    <t xml:space="preserve"> Národní úřad pro kybernetickou a informační bezpečnost </t>
  </si>
  <si>
    <t xml:space="preserve"> Nejvyšší kontrolní úřad</t>
  </si>
  <si>
    <t xml:space="preserve"> Ministerstvo financí</t>
  </si>
  <si>
    <t xml:space="preserve">                      Generální finanční ředitelství</t>
  </si>
  <si>
    <t xml:space="preserve">                      Finanční analytický úřad</t>
  </si>
  <si>
    <t xml:space="preserve">                      Úřad práce   </t>
  </si>
  <si>
    <t xml:space="preserve">                      Česká správa sociálního zabezpečení</t>
  </si>
  <si>
    <t xml:space="preserve">                      Úřad pro mezinárodně právní ochranu dětí</t>
  </si>
  <si>
    <t xml:space="preserve">                      Státní úřad inspekce práce</t>
  </si>
  <si>
    <t xml:space="preserve"> Ministerstvo vnitra</t>
  </si>
  <si>
    <t xml:space="preserve">                      Složky Ministerstva vnitra </t>
  </si>
  <si>
    <t xml:space="preserve">                     Česká  inspekce životního prostředí</t>
  </si>
  <si>
    <t xml:space="preserve">                     Správa Národního parku České Švýcarsko</t>
  </si>
  <si>
    <t xml:space="preserve">                     Agentura ochrany přírody a krajiny ČR</t>
  </si>
  <si>
    <t xml:space="preserve">                     Puncovní úřad</t>
  </si>
  <si>
    <t xml:space="preserve">                     Česká obchodní inspekce</t>
  </si>
  <si>
    <t xml:space="preserve">                     Státní egergetická inspekce</t>
  </si>
  <si>
    <t xml:space="preserve">                     Úřad pro normalizaci, metrologii a státní zkušebnictví</t>
  </si>
  <si>
    <t xml:space="preserve">                     Český úřad pro zkoušení zbraní a střeliva</t>
  </si>
  <si>
    <t xml:space="preserve">                     Úřad pro civilní letectví</t>
  </si>
  <si>
    <t xml:space="preserve">                     Státní plavební správa</t>
  </si>
  <si>
    <t xml:space="preserve">                     Drážní úřad</t>
  </si>
  <si>
    <t xml:space="preserve">                     Drážní inspekce</t>
  </si>
  <si>
    <t xml:space="preserve">                     Ústav pro odborné zjišťování příčin leteckých nehod</t>
  </si>
  <si>
    <t xml:space="preserve">                     Státní veterinární správa</t>
  </si>
  <si>
    <t xml:space="preserve">                     Ústřední kontrolní a zkušební ústav zemědělský </t>
  </si>
  <si>
    <t xml:space="preserve">                     Státní zemědělská a potravinářská inspekce</t>
  </si>
  <si>
    <t xml:space="preserve">                     Česká plemenářská inspekce </t>
  </si>
  <si>
    <t xml:space="preserve">                     Státní rostlinolékařská správa</t>
  </si>
  <si>
    <t xml:space="preserve">                     Ústav pro státní kontrolu veterinárních biopreparátů a léčiv</t>
  </si>
  <si>
    <t xml:space="preserve">                     Státní pozemkový úřad</t>
  </si>
  <si>
    <t xml:space="preserve">                     Česká školní inspekce</t>
  </si>
  <si>
    <t xml:space="preserve">                     Státní ústav pro kontrolu léčiv</t>
  </si>
  <si>
    <t xml:space="preserve">                     Krajské hygienické stanice </t>
  </si>
  <si>
    <t xml:space="preserve">                      Katastrální úřady</t>
  </si>
  <si>
    <t xml:space="preserve">                      Zeměměřické a katastrální inspektoráty</t>
  </si>
  <si>
    <t xml:space="preserve">                      Zeměměřický úřad</t>
  </si>
  <si>
    <t xml:space="preserve">                       Archiv bezpečnostních složek </t>
  </si>
  <si>
    <t xml:space="preserve"> v tom:</t>
  </si>
  <si>
    <t xml:space="preserve">       OPŘO</t>
  </si>
  <si>
    <t xml:space="preserve">       Regionální školství územních celků</t>
  </si>
  <si>
    <t xml:space="preserve">       Regionální školství MŠMT</t>
  </si>
  <si>
    <t xml:space="preserve">Úřad vlády České republiky </t>
  </si>
  <si>
    <t>Ostatní personální kapacity</t>
  </si>
  <si>
    <t>A</t>
  </si>
  <si>
    <t>B</t>
  </si>
  <si>
    <t xml:space="preserve">Celkem </t>
  </si>
  <si>
    <t>Administrativní personální kapacity</t>
  </si>
  <si>
    <t>Souhrn</t>
  </si>
  <si>
    <t>Aministrativní personální kapacity</t>
  </si>
  <si>
    <t>č.j. MF-  20014/2020/1104-20</t>
  </si>
  <si>
    <t>534                    Neinvestiční převody vlastním fondům a ve vztahu k útvarům  bez plné právní subjektivity</t>
  </si>
  <si>
    <t>C.</t>
  </si>
  <si>
    <t xml:space="preserve">STÁTNÍ ROZPOČET 2021 </t>
  </si>
  <si>
    <t>Vývojová řada prostředků na platy a ostatní platby za provedenou práci, počty míst a zaměstnanců a průměrné platy v organizačních složkách státu a příspěvkových organizacích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</si>
</sst>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1" formatCode="_-* #,##0_-;\-* #,##0_-;_-* &quot;-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;[Red]&quot;NELZE !&quot;"/>
    <numFmt numFmtId="167" formatCode="0.0"/>
    <numFmt numFmtId="168" formatCode="#,###,##0"/>
    <numFmt numFmtId="169" formatCode="#,##0.0;[Red]&quot;NELZE !&quot;"/>
    <numFmt numFmtId="170" formatCode="#,###,##0.0"/>
    <numFmt numFmtId="171" formatCode="#,##0.0"/>
    <numFmt numFmtId="172" formatCode="\ #,###,##0"/>
    <numFmt numFmtId="173" formatCode="#\ ###\ ##0"/>
    <numFmt numFmtId="174" formatCode="#,##0_ ;\-#,##0\ "/>
    <numFmt numFmtId="175" formatCode="#.00\ ###\ ##0"/>
    <numFmt numFmtId="176" formatCode="#,##0.000"/>
    <numFmt numFmtId="177" formatCode="d/\ m\Řs\ˇ\c\ yyyy"/>
    <numFmt numFmtId="178" formatCode="m\o\n\th\ d\,\ \y\y\y\y"/>
    <numFmt numFmtId="179" formatCode="@*."/>
    <numFmt numFmtId="180" formatCode="_ @*."/>
    <numFmt numFmtId="181" formatCode="__@*."/>
    <numFmt numFmtId="182" formatCode="___ @*."/>
    <numFmt numFmtId="183" formatCode="#,##0&quot; &quot;"/>
    <numFmt numFmtId="184" formatCode="\ #,###,##0.0"/>
    <numFmt numFmtId="185" formatCode="_-* #,##0.000000\ _K_č_-;\-* #,##0.000000\ _K_č_-;_-* &quot;-&quot;\ _K_č_-;_-@_-"/>
    <numFmt numFmtId="186" formatCode="###\ ###\ ###\ ###\ ##0;[Red]\-###\ ###\ ###\ ###\ ##0"/>
  </numFmts>
  <fonts count="17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8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 CE"/>
    </font>
    <font>
      <b/>
      <sz val="11"/>
      <name val="Times New Roman CE"/>
      <family val="1"/>
      <charset val="238"/>
    </font>
    <font>
      <sz val="11"/>
      <color indexed="12"/>
      <name val="Times New Roman CE"/>
      <family val="1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name val="Times New Roman CE"/>
      <family val="1"/>
      <charset val="238"/>
    </font>
    <font>
      <sz val="11"/>
      <name val="Times New Roman CE"/>
      <charset val="238"/>
    </font>
    <font>
      <sz val="8"/>
      <name val="Arial CE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6"/>
      <name val="Times New Roman"/>
      <family val="1"/>
    </font>
    <font>
      <sz val="16"/>
      <name val="Times New Roman"/>
      <family val="1"/>
    </font>
    <font>
      <i/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9"/>
      <color indexed="10"/>
      <name val="Times New Roman"/>
      <family val="1"/>
    </font>
    <font>
      <sz val="8"/>
      <name val="Arial CE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b/>
      <sz val="10"/>
      <color indexed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indexed="14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10"/>
      <color indexed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Times New Roman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vertAlign val="superscript"/>
      <sz val="12"/>
      <name val="Times New Roman"/>
      <family val="1"/>
      <charset val="238"/>
    </font>
    <font>
      <vertAlign val="superscript"/>
      <sz val="10"/>
      <name val="Times New Roman CE"/>
      <charset val="238"/>
    </font>
    <font>
      <sz val="22"/>
      <name val="Times New Roman"/>
      <family val="1"/>
      <charset val="238"/>
    </font>
    <font>
      <b/>
      <sz val="22"/>
      <name val="Times New Roman"/>
      <family val="1"/>
      <charset val="238"/>
    </font>
    <font>
      <strike/>
      <sz val="10"/>
      <name val="Times New Roman CE"/>
      <family val="1"/>
      <charset val="238"/>
    </font>
    <font>
      <i/>
      <sz val="11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color indexed="10"/>
      <name val="Times New Roman"/>
      <family val="1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name val="Arial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3"/>
      <name val="Times New Roman"/>
      <family val="1"/>
      <charset val="238"/>
    </font>
    <font>
      <strike/>
      <sz val="10"/>
      <name val="Times New Roman CE"/>
      <charset val="238"/>
    </font>
    <font>
      <b/>
      <i/>
      <sz val="9"/>
      <name val="Times New Roman CE"/>
      <family val="1"/>
      <charset val="238"/>
    </font>
    <font>
      <sz val="12"/>
      <name val="Times New Roman CE"/>
      <charset val="238"/>
    </font>
    <font>
      <b/>
      <i/>
      <vertAlign val="superscript"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2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trike/>
      <sz val="20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20"/>
      <color theme="1"/>
      <name val="Times New Roman"/>
      <family val="1"/>
      <charset val="238"/>
    </font>
    <font>
      <b/>
      <i/>
      <sz val="2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</fonts>
  <fills count="8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000000"/>
      </top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000000"/>
      </bottom>
      <diagonal/>
    </border>
    <border>
      <left/>
      <right style="thin">
        <color rgb="FF000000"/>
      </right>
      <top style="thin">
        <color rgb="FFD4D4D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rgb="FF000000"/>
      </top>
      <bottom style="thin">
        <color theme="0" tint="-0.14996795556505021"/>
      </bottom>
      <diagonal/>
    </border>
    <border>
      <left style="thin">
        <color theme="1"/>
      </left>
      <right style="thin">
        <color rgb="FF000000"/>
      </right>
      <top style="thin">
        <color rgb="FF000000"/>
      </top>
      <bottom style="thin">
        <color theme="0" tint="-0.14996795556505021"/>
      </bottom>
      <diagonal/>
    </border>
    <border>
      <left style="thin">
        <color rgb="FF000000"/>
      </left>
      <right style="thin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thin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00000"/>
      </left>
      <right style="thin">
        <color theme="1"/>
      </right>
      <top style="thin">
        <color theme="0" tint="-0.14996795556505021"/>
      </top>
      <bottom style="thin">
        <color rgb="FFD4D4D4"/>
      </bottom>
      <diagonal/>
    </border>
    <border>
      <left style="thin">
        <color theme="1"/>
      </left>
      <right style="thin">
        <color theme="1"/>
      </right>
      <top style="thin">
        <color theme="0" tint="-0.14996795556505021"/>
      </top>
      <bottom style="thin">
        <color rgb="FFD4D4D4"/>
      </bottom>
      <diagonal/>
    </border>
    <border>
      <left style="thin">
        <color theme="1"/>
      </left>
      <right style="thin">
        <color rgb="FF000000"/>
      </right>
      <top style="thin">
        <color theme="0" tint="-0.14996795556505021"/>
      </top>
      <bottom style="thin">
        <color rgb="FFD4D4D4"/>
      </bottom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rgb="FF000000"/>
      </right>
      <top style="thin">
        <color rgb="FFD4D4D4"/>
      </top>
      <bottom style="thin">
        <color theme="1"/>
      </bottom>
      <diagonal/>
    </border>
    <border>
      <left/>
      <right style="thin">
        <color rgb="FF000000"/>
      </right>
      <top style="thin">
        <color rgb="FFD4D4D4"/>
      </top>
      <bottom style="thin">
        <color theme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D4D4D4"/>
      </top>
      <bottom style="thin">
        <color theme="0" tint="-0.14996795556505021"/>
      </bottom>
      <diagonal/>
    </border>
    <border>
      <left/>
      <right style="thin">
        <color rgb="FF000000"/>
      </right>
      <top style="thin">
        <color rgb="FFD4D4D4"/>
      </top>
      <bottom style="thin">
        <color theme="0" tint="-0.1499679555650502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2"/>
      </bottom>
      <diagonal/>
    </border>
    <border>
      <left/>
      <right style="thin">
        <color rgb="FF000000"/>
      </right>
      <top style="thin">
        <color rgb="FF000000"/>
      </top>
      <bottom style="thin">
        <color theme="2"/>
      </bottom>
      <diagonal/>
    </border>
    <border>
      <left style="thin">
        <color rgb="FF000000"/>
      </left>
      <right style="thin">
        <color rgb="FF000000"/>
      </right>
      <top style="thin">
        <color theme="2"/>
      </top>
      <bottom style="thin">
        <color theme="2"/>
      </bottom>
      <diagonal/>
    </border>
    <border>
      <left/>
      <right style="thin">
        <color rgb="FF000000"/>
      </right>
      <top style="thin">
        <color theme="2"/>
      </top>
      <bottom style="thin">
        <color theme="2"/>
      </bottom>
      <diagonal/>
    </border>
    <border>
      <left style="thin">
        <color rgb="FF000000"/>
      </left>
      <right style="thin">
        <color rgb="FF000000"/>
      </right>
      <top style="thin">
        <color theme="2"/>
      </top>
      <bottom style="thin">
        <color rgb="FF000000"/>
      </bottom>
      <diagonal/>
    </border>
    <border>
      <left/>
      <right style="thin">
        <color rgb="FF000000"/>
      </right>
      <top style="thin">
        <color theme="2"/>
      </top>
      <bottom style="thin">
        <color rgb="FF000000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D4D4D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4D4D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432">
    <xf numFmtId="0" fontId="0" fillId="0" borderId="0"/>
    <xf numFmtId="0" fontId="48" fillId="0" borderId="0">
      <protection locked="0"/>
    </xf>
    <xf numFmtId="0" fontId="60" fillId="2" borderId="0" applyNumberFormat="0" applyBorder="0" applyAlignment="0" applyProtection="0"/>
    <xf numFmtId="0" fontId="60" fillId="3" borderId="0" applyNumberFormat="0" applyBorder="0" applyAlignment="0" applyProtection="0"/>
    <xf numFmtId="0" fontId="60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60" fillId="7" borderId="0" applyNumberFormat="0" applyBorder="0" applyAlignment="0" applyProtection="0"/>
    <xf numFmtId="0" fontId="60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5" borderId="0" applyNumberFormat="0" applyBorder="0" applyAlignment="0" applyProtection="0"/>
    <xf numFmtId="0" fontId="60" fillId="8" borderId="0" applyNumberFormat="0" applyBorder="0" applyAlignment="0" applyProtection="0"/>
    <xf numFmtId="0" fontId="60" fillId="11" borderId="0" applyNumberFormat="0" applyBorder="0" applyAlignment="0" applyProtection="0"/>
    <xf numFmtId="0" fontId="61" fillId="12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48" fillId="0" borderId="1">
      <protection locked="0"/>
    </xf>
    <xf numFmtId="0" fontId="48" fillId="0" borderId="0">
      <protection locked="0"/>
    </xf>
    <xf numFmtId="0" fontId="48" fillId="0" borderId="0">
      <protection locked="0"/>
    </xf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8" fontId="48" fillId="0" borderId="0">
      <protection locked="0"/>
    </xf>
    <xf numFmtId="177" fontId="48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62" fillId="3" borderId="0" applyNumberFormat="0" applyBorder="0" applyAlignment="0" applyProtection="0"/>
    <xf numFmtId="0" fontId="63" fillId="16" borderId="2" applyNumberFormat="0" applyAlignment="0" applyProtection="0"/>
    <xf numFmtId="0" fontId="48" fillId="0" borderId="0">
      <protection locked="0"/>
    </xf>
    <xf numFmtId="0" fontId="64" fillId="0" borderId="3" applyNumberFormat="0" applyFill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6" fillId="0" borderId="0" applyNumberFormat="0" applyFill="0" applyBorder="0" applyAlignment="0" applyProtection="0"/>
    <xf numFmtId="0" fontId="49" fillId="0" borderId="0">
      <protection locked="0"/>
    </xf>
    <xf numFmtId="0" fontId="49" fillId="0" borderId="0">
      <protection locked="0"/>
    </xf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57" fillId="0" borderId="0"/>
    <xf numFmtId="0" fontId="7" fillId="0" borderId="0"/>
    <xf numFmtId="0" fontId="91" fillId="0" borderId="0"/>
    <xf numFmtId="0" fontId="91" fillId="0" borderId="0"/>
    <xf numFmtId="0" fontId="24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35" fillId="0" borderId="0"/>
    <xf numFmtId="0" fontId="32" fillId="0" borderId="0"/>
    <xf numFmtId="0" fontId="48" fillId="0" borderId="0">
      <protection locked="0"/>
    </xf>
    <xf numFmtId="0" fontId="48" fillId="0" borderId="0">
      <protection locked="0"/>
    </xf>
    <xf numFmtId="0" fontId="35" fillId="18" borderId="6" applyNumberFormat="0" applyFont="0" applyAlignment="0" applyProtection="0"/>
    <xf numFmtId="0" fontId="69" fillId="0" borderId="7" applyNumberFormat="0" applyFill="0" applyAlignment="0" applyProtection="0"/>
    <xf numFmtId="4" fontId="77" fillId="19" borderId="8" applyNumberFormat="0" applyProtection="0">
      <alignment vertical="center"/>
    </xf>
    <xf numFmtId="4" fontId="77" fillId="19" borderId="8" applyNumberFormat="0" applyProtection="0">
      <alignment horizontal="left" vertical="center" indent="1"/>
    </xf>
    <xf numFmtId="4" fontId="78" fillId="14" borderId="8" applyNumberFormat="0" applyProtection="0">
      <alignment horizontal="left" vertical="center" indent="1"/>
    </xf>
    <xf numFmtId="4" fontId="78" fillId="0" borderId="8" applyNumberFormat="0" applyProtection="0">
      <alignment horizontal="right" vertical="center"/>
    </xf>
    <xf numFmtId="4" fontId="78" fillId="14" borderId="8" applyNumberFormat="0" applyProtection="0">
      <alignment horizontal="left" vertical="center" indent="1"/>
    </xf>
    <xf numFmtId="0" fontId="70" fillId="4" borderId="0" applyNumberFormat="0" applyBorder="0" applyAlignment="0" applyProtection="0"/>
    <xf numFmtId="0" fontId="71" fillId="0" borderId="0" applyNumberFormat="0" applyFill="0" applyBorder="0" applyAlignment="0" applyProtection="0"/>
    <xf numFmtId="0" fontId="48" fillId="0" borderId="1">
      <protection locked="0"/>
    </xf>
    <xf numFmtId="0" fontId="72" fillId="7" borderId="9" applyNumberFormat="0" applyAlignment="0" applyProtection="0"/>
    <xf numFmtId="0" fontId="73" fillId="20" borderId="9" applyNumberFormat="0" applyAlignment="0" applyProtection="0"/>
    <xf numFmtId="0" fontId="74" fillId="20" borderId="10" applyNumberFormat="0" applyAlignment="0" applyProtection="0"/>
    <xf numFmtId="0" fontId="75" fillId="0" borderId="0" applyNumberFormat="0" applyFill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24" borderId="0" applyNumberFormat="0" applyBorder="0" applyAlignment="0" applyProtection="0"/>
    <xf numFmtId="0" fontId="6" fillId="0" borderId="0"/>
    <xf numFmtId="0" fontId="97" fillId="0" borderId="0" applyNumberFormat="0" applyFill="0" applyBorder="0" applyAlignment="0" applyProtection="0"/>
    <xf numFmtId="0" fontId="98" fillId="0" borderId="105" applyNumberFormat="0" applyFill="0" applyAlignment="0" applyProtection="0"/>
    <xf numFmtId="0" fontId="99" fillId="0" borderId="106" applyNumberFormat="0" applyFill="0" applyAlignment="0" applyProtection="0"/>
    <xf numFmtId="0" fontId="100" fillId="0" borderId="107" applyNumberFormat="0" applyFill="0" applyAlignment="0" applyProtection="0"/>
    <xf numFmtId="0" fontId="100" fillId="0" borderId="0" applyNumberFormat="0" applyFill="0" applyBorder="0" applyAlignment="0" applyProtection="0"/>
    <xf numFmtId="0" fontId="101" fillId="27" borderId="0" applyNumberFormat="0" applyBorder="0" applyAlignment="0" applyProtection="0"/>
    <xf numFmtId="0" fontId="102" fillId="28" borderId="0" applyNumberFormat="0" applyBorder="0" applyAlignment="0" applyProtection="0"/>
    <xf numFmtId="0" fontId="103" fillId="29" borderId="0" applyNumberFormat="0" applyBorder="0" applyAlignment="0" applyProtection="0"/>
    <xf numFmtId="0" fontId="104" fillId="30" borderId="108" applyNumberFormat="0" applyAlignment="0" applyProtection="0"/>
    <xf numFmtId="0" fontId="105" fillId="31" borderId="109" applyNumberFormat="0" applyAlignment="0" applyProtection="0"/>
    <xf numFmtId="0" fontId="106" fillId="31" borderId="108" applyNumberFormat="0" applyAlignment="0" applyProtection="0"/>
    <xf numFmtId="0" fontId="107" fillId="0" borderId="110" applyNumberFormat="0" applyFill="0" applyAlignment="0" applyProtection="0"/>
    <xf numFmtId="0" fontId="108" fillId="32" borderId="111" applyNumberFormat="0" applyAlignment="0" applyProtection="0"/>
    <xf numFmtId="0" fontId="109" fillId="0" borderId="0" applyNumberFormat="0" applyFill="0" applyBorder="0" applyAlignment="0" applyProtection="0"/>
    <xf numFmtId="0" fontId="6" fillId="33" borderId="112" applyNumberFormat="0" applyFont="0" applyAlignment="0" applyProtection="0"/>
    <xf numFmtId="0" fontId="110" fillId="0" borderId="0" applyNumberFormat="0" applyFill="0" applyBorder="0" applyAlignment="0" applyProtection="0"/>
    <xf numFmtId="0" fontId="111" fillId="0" borderId="113" applyNumberFormat="0" applyFill="0" applyAlignment="0" applyProtection="0"/>
    <xf numFmtId="0" fontId="112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112" fillId="37" borderId="0" applyNumberFormat="0" applyBorder="0" applyAlignment="0" applyProtection="0"/>
    <xf numFmtId="0" fontId="112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112" fillId="41" borderId="0" applyNumberFormat="0" applyBorder="0" applyAlignment="0" applyProtection="0"/>
    <xf numFmtId="0" fontId="112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112" fillId="45" borderId="0" applyNumberFormat="0" applyBorder="0" applyAlignment="0" applyProtection="0"/>
    <xf numFmtId="0" fontId="112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112" fillId="49" borderId="0" applyNumberFormat="0" applyBorder="0" applyAlignment="0" applyProtection="0"/>
    <xf numFmtId="0" fontId="112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112" fillId="53" borderId="0" applyNumberFormat="0" applyBorder="0" applyAlignment="0" applyProtection="0"/>
    <xf numFmtId="0" fontId="112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6" borderId="0" applyNumberFormat="0" applyBorder="0" applyAlignment="0" applyProtection="0"/>
    <xf numFmtId="0" fontId="112" fillId="57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179" fontId="116" fillId="0" borderId="0" applyProtection="0">
      <alignment wrapText="1"/>
    </xf>
    <xf numFmtId="179" fontId="116" fillId="0" borderId="0" applyProtection="0">
      <alignment wrapText="1"/>
    </xf>
    <xf numFmtId="179" fontId="116" fillId="0" borderId="0" applyProtection="0">
      <alignment wrapText="1"/>
    </xf>
    <xf numFmtId="180" fontId="116" fillId="0" borderId="0"/>
    <xf numFmtId="181" fontId="117" fillId="0" borderId="0" applyProtection="0"/>
    <xf numFmtId="181" fontId="116" fillId="0" borderId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2" borderId="0" applyNumberFormat="0" applyBorder="0" applyAlignment="0" applyProtection="0"/>
    <xf numFmtId="0" fontId="60" fillId="3" borderId="0" applyNumberFormat="0" applyBorder="0" applyAlignment="0" applyProtection="0"/>
    <xf numFmtId="0" fontId="60" fillId="4" borderId="0" applyNumberFormat="0" applyBorder="0" applyAlignment="0" applyProtection="0"/>
    <xf numFmtId="0" fontId="60" fillId="5" borderId="0" applyNumberFormat="0" applyBorder="0" applyAlignment="0" applyProtection="0"/>
    <xf numFmtId="0" fontId="60" fillId="6" borderId="0" applyNumberFormat="0" applyBorder="0" applyAlignment="0" applyProtection="0"/>
    <xf numFmtId="0" fontId="60" fillId="7" borderId="0" applyNumberFormat="0" applyBorder="0" applyAlignment="0" applyProtection="0"/>
    <xf numFmtId="182" fontId="117" fillId="0" borderId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0" borderId="0" applyNumberFormat="0" applyBorder="0" applyAlignment="0" applyProtection="0"/>
    <xf numFmtId="0" fontId="60" fillId="10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11" borderId="0" applyNumberFormat="0" applyBorder="0" applyAlignment="0" applyProtection="0"/>
    <xf numFmtId="0" fontId="60" fillId="8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5" borderId="0" applyNumberFormat="0" applyBorder="0" applyAlignment="0" applyProtection="0"/>
    <xf numFmtId="0" fontId="60" fillId="8" borderId="0" applyNumberFormat="0" applyBorder="0" applyAlignment="0" applyProtection="0"/>
    <xf numFmtId="0" fontId="60" fillId="11" borderId="0" applyNumberFormat="0" applyBorder="0" applyAlignment="0" applyProtection="0"/>
    <xf numFmtId="0" fontId="61" fillId="12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2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21" borderId="0" applyNumberFormat="0" applyBorder="0" applyAlignment="0" applyProtection="0"/>
    <xf numFmtId="0" fontId="118" fillId="58" borderId="0" applyNumberFormat="0" applyBorder="0" applyAlignment="0" applyProtection="0"/>
    <xf numFmtId="0" fontId="118" fillId="59" borderId="0" applyNumberFormat="0" applyBorder="0" applyAlignment="0" applyProtection="0"/>
    <xf numFmtId="0" fontId="119" fillId="60" borderId="0" applyNumberFormat="0" applyBorder="0" applyAlignment="0" applyProtection="0"/>
    <xf numFmtId="0" fontId="61" fillId="22" borderId="0" applyNumberFormat="0" applyBorder="0" applyAlignment="0" applyProtection="0"/>
    <xf numFmtId="0" fontId="118" fillId="61" borderId="0" applyNumberFormat="0" applyBorder="0" applyAlignment="0" applyProtection="0"/>
    <xf numFmtId="0" fontId="118" fillId="62" borderId="0" applyNumberFormat="0" applyBorder="0" applyAlignment="0" applyProtection="0"/>
    <xf numFmtId="0" fontId="119" fillId="63" borderId="0" applyNumberFormat="0" applyBorder="0" applyAlignment="0" applyProtection="0"/>
    <xf numFmtId="0" fontId="61" fillId="23" borderId="0" applyNumberFormat="0" applyBorder="0" applyAlignment="0" applyProtection="0"/>
    <xf numFmtId="0" fontId="118" fillId="64" borderId="0" applyNumberFormat="0" applyBorder="0" applyAlignment="0" applyProtection="0"/>
    <xf numFmtId="0" fontId="118" fillId="65" borderId="0" applyNumberFormat="0" applyBorder="0" applyAlignment="0" applyProtection="0"/>
    <xf numFmtId="0" fontId="119" fillId="66" borderId="0" applyNumberFormat="0" applyBorder="0" applyAlignment="0" applyProtection="0"/>
    <xf numFmtId="0" fontId="61" fillId="13" borderId="0" applyNumberFormat="0" applyBorder="0" applyAlignment="0" applyProtection="0"/>
    <xf numFmtId="0" fontId="118" fillId="61" borderId="0" applyNumberFormat="0" applyBorder="0" applyAlignment="0" applyProtection="0"/>
    <xf numFmtId="0" fontId="118" fillId="67" borderId="0" applyNumberFormat="0" applyBorder="0" applyAlignment="0" applyProtection="0"/>
    <xf numFmtId="0" fontId="119" fillId="62" borderId="0" applyNumberFormat="0" applyBorder="0" applyAlignment="0" applyProtection="0"/>
    <xf numFmtId="0" fontId="61" fillId="14" borderId="0" applyNumberFormat="0" applyBorder="0" applyAlignment="0" applyProtection="0"/>
    <xf numFmtId="0" fontId="118" fillId="68" borderId="0" applyNumberFormat="0" applyBorder="0" applyAlignment="0" applyProtection="0"/>
    <xf numFmtId="0" fontId="118" fillId="69" borderId="0" applyNumberFormat="0" applyBorder="0" applyAlignment="0" applyProtection="0"/>
    <xf numFmtId="0" fontId="119" fillId="60" borderId="0" applyNumberFormat="0" applyBorder="0" applyAlignment="0" applyProtection="0"/>
    <xf numFmtId="0" fontId="61" fillId="24" borderId="0" applyNumberFormat="0" applyBorder="0" applyAlignment="0" applyProtection="0"/>
    <xf numFmtId="0" fontId="118" fillId="70" borderId="0" applyNumberFormat="0" applyBorder="0" applyAlignment="0" applyProtection="0"/>
    <xf numFmtId="0" fontId="118" fillId="71" borderId="0" applyNumberFormat="0" applyBorder="0" applyAlignment="0" applyProtection="0"/>
    <xf numFmtId="0" fontId="119" fillId="72" borderId="0" applyNumberFormat="0" applyBorder="0" applyAlignment="0" applyProtection="0"/>
    <xf numFmtId="0" fontId="120" fillId="63" borderId="0" applyNumberFormat="0" applyBorder="0" applyAlignment="0" applyProtection="0"/>
    <xf numFmtId="0" fontId="121" fillId="73" borderId="9" applyNumberFormat="0" applyAlignment="0" applyProtection="0"/>
    <xf numFmtId="0" fontId="122" fillId="0" borderId="126" applyNumberFormat="0" applyFill="0" applyAlignment="0" applyProtection="0"/>
    <xf numFmtId="183" fontId="7" fillId="0" borderId="0"/>
    <xf numFmtId="41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3" fillId="74" borderId="0" applyNumberFormat="0" applyBorder="0" applyAlignment="0" applyProtection="0"/>
    <xf numFmtId="0" fontId="123" fillId="75" borderId="0" applyNumberFormat="0" applyBorder="0" applyAlignment="0" applyProtection="0"/>
    <xf numFmtId="0" fontId="123" fillId="76" borderId="0" applyNumberFormat="0" applyBorder="0" applyAlignment="0" applyProtection="0"/>
    <xf numFmtId="0" fontId="124" fillId="0" borderId="0" applyNumberFormat="0" applyFill="0" applyBorder="0" applyAlignment="0" applyProtection="0"/>
    <xf numFmtId="0" fontId="125" fillId="77" borderId="0" applyNumberFormat="0" applyBorder="0" applyAlignment="0" applyProtection="0"/>
    <xf numFmtId="0" fontId="126" fillId="0" borderId="127" applyNumberFormat="0" applyFill="0" applyAlignment="0" applyProtection="0"/>
    <xf numFmtId="0" fontId="127" fillId="0" borderId="4" applyNumberFormat="0" applyFill="0" applyAlignment="0" applyProtection="0"/>
    <xf numFmtId="0" fontId="128" fillId="0" borderId="128" applyNumberFormat="0" applyFill="0" applyAlignment="0" applyProtection="0"/>
    <xf numFmtId="0" fontId="128" fillId="0" borderId="0" applyNumberFormat="0" applyFill="0" applyBorder="0" applyAlignment="0" applyProtection="0"/>
    <xf numFmtId="0" fontId="129" fillId="67" borderId="2" applyNumberFormat="0" applyAlignment="0" applyProtection="0"/>
    <xf numFmtId="0" fontId="62" fillId="3" borderId="0" applyNumberFormat="0" applyBorder="0" applyAlignment="0" applyProtection="0"/>
    <xf numFmtId="0" fontId="130" fillId="71" borderId="9" applyNumberFormat="0" applyAlignment="0" applyProtection="0"/>
    <xf numFmtId="0" fontId="63" fillId="16" borderId="2" applyNumberFormat="0" applyAlignment="0" applyProtection="0"/>
    <xf numFmtId="0" fontId="131" fillId="0" borderId="129" applyNumberFormat="0" applyFill="0" applyAlignment="0" applyProtection="0"/>
    <xf numFmtId="0" fontId="64" fillId="0" borderId="3" applyNumberFormat="0" applyFill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32" fillId="71" borderId="0" applyNumberFormat="0" applyBorder="0" applyAlignment="0" applyProtection="0"/>
    <xf numFmtId="0" fontId="68" fillId="17" borderId="0" applyNumberFormat="0" applyBorder="0" applyAlignment="0" applyProtection="0"/>
    <xf numFmtId="0" fontId="7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" fillId="0" borderId="0"/>
    <xf numFmtId="0" fontId="60" fillId="0" borderId="0"/>
    <xf numFmtId="0" fontId="7" fillId="0" borderId="0"/>
    <xf numFmtId="0" fontId="60" fillId="0" borderId="0"/>
    <xf numFmtId="0" fontId="7" fillId="0" borderId="0"/>
    <xf numFmtId="0" fontId="35" fillId="0" borderId="0"/>
    <xf numFmtId="0" fontId="133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134" fillId="0" borderId="0"/>
    <xf numFmtId="0" fontId="3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5" fillId="0" borderId="0"/>
    <xf numFmtId="0" fontId="35" fillId="0" borderId="0"/>
    <xf numFmtId="0" fontId="35" fillId="0" borderId="0"/>
    <xf numFmtId="0" fontId="60" fillId="0" borderId="0"/>
    <xf numFmtId="0" fontId="60" fillId="0" borderId="0"/>
    <xf numFmtId="0" fontId="60" fillId="0" borderId="0"/>
    <xf numFmtId="0" fontId="35" fillId="70" borderId="6" applyNumberFormat="0" applyFont="0" applyAlignment="0" applyProtection="0"/>
    <xf numFmtId="0" fontId="35" fillId="70" borderId="6" applyNumberFormat="0" applyFont="0" applyAlignment="0" applyProtection="0"/>
    <xf numFmtId="0" fontId="135" fillId="73" borderId="10" applyNumberFormat="0" applyAlignment="0" applyProtection="0"/>
    <xf numFmtId="0" fontId="60" fillId="18" borderId="6" applyNumberFormat="0" applyFont="0" applyAlignment="0" applyProtection="0"/>
    <xf numFmtId="0" fontId="60" fillId="18" borderId="6" applyNumberFormat="0" applyFont="0" applyAlignment="0" applyProtection="0"/>
    <xf numFmtId="0" fontId="60" fillId="33" borderId="112" applyNumberFormat="0" applyFont="0" applyAlignment="0" applyProtection="0"/>
    <xf numFmtId="9" fontId="7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69" fillId="0" borderId="7" applyNumberFormat="0" applyFill="0" applyAlignment="0" applyProtection="0"/>
    <xf numFmtId="4" fontId="136" fillId="17" borderId="130" applyNumberFormat="0" applyProtection="0">
      <alignment vertical="center"/>
    </xf>
    <xf numFmtId="0" fontId="137" fillId="17" borderId="130" applyNumberFormat="0" applyProtection="0">
      <alignment horizontal="left" vertical="top" indent="1"/>
    </xf>
    <xf numFmtId="4" fontId="138" fillId="3" borderId="130" applyNumberFormat="0" applyProtection="0">
      <alignment horizontal="right" vertical="center"/>
    </xf>
    <xf numFmtId="4" fontId="138" fillId="9" borderId="130" applyNumberFormat="0" applyProtection="0">
      <alignment horizontal="right" vertical="center"/>
    </xf>
    <xf numFmtId="4" fontId="138" fillId="22" borderId="130" applyNumberFormat="0" applyProtection="0">
      <alignment horizontal="right" vertical="center"/>
    </xf>
    <xf numFmtId="4" fontId="138" fillId="11" borderId="130" applyNumberFormat="0" applyProtection="0">
      <alignment horizontal="right" vertical="center"/>
    </xf>
    <xf numFmtId="4" fontId="138" fillId="15" borderId="130" applyNumberFormat="0" applyProtection="0">
      <alignment horizontal="right" vertical="center"/>
    </xf>
    <xf numFmtId="4" fontId="138" fillId="24" borderId="130" applyNumberFormat="0" applyProtection="0">
      <alignment horizontal="right" vertical="center"/>
    </xf>
    <xf numFmtId="4" fontId="138" fillId="23" borderId="130" applyNumberFormat="0" applyProtection="0">
      <alignment horizontal="right" vertical="center"/>
    </xf>
    <xf numFmtId="4" fontId="138" fillId="78" borderId="130" applyNumberFormat="0" applyProtection="0">
      <alignment horizontal="right" vertical="center"/>
    </xf>
    <xf numFmtId="4" fontId="138" fillId="10" borderId="130" applyNumberFormat="0" applyProtection="0">
      <alignment horizontal="right" vertical="center"/>
    </xf>
    <xf numFmtId="4" fontId="137" fillId="79" borderId="131" applyNumberFormat="0" applyProtection="0">
      <alignment horizontal="left" vertical="center" indent="1"/>
    </xf>
    <xf numFmtId="0" fontId="139" fillId="0" borderId="0"/>
    <xf numFmtId="0" fontId="79" fillId="0" borderId="0">
      <alignment horizontal="left"/>
    </xf>
    <xf numFmtId="0" fontId="88" fillId="80" borderId="0"/>
    <xf numFmtId="4" fontId="138" fillId="81" borderId="0" applyNumberFormat="0" applyProtection="0">
      <alignment horizontal="left" vertical="center" indent="1"/>
    </xf>
    <xf numFmtId="4" fontId="140" fillId="82" borderId="0" applyNumberFormat="0" applyProtection="0">
      <alignment horizontal="left" vertical="center" indent="1"/>
    </xf>
    <xf numFmtId="4" fontId="138" fillId="83" borderId="130" applyNumberFormat="0" applyProtection="0">
      <alignment horizontal="right" vertical="center"/>
    </xf>
    <xf numFmtId="4" fontId="141" fillId="81" borderId="0" applyNumberFormat="0" applyProtection="0">
      <alignment horizontal="left" vertical="center" indent="1"/>
    </xf>
    <xf numFmtId="4" fontId="141" fillId="83" borderId="0" applyNumberFormat="0" applyProtection="0">
      <alignment horizontal="left" vertical="center" indent="1"/>
    </xf>
    <xf numFmtId="0" fontId="35" fillId="82" borderId="130" applyNumberFormat="0" applyProtection="0">
      <alignment horizontal="left" vertical="center" indent="1"/>
    </xf>
    <xf numFmtId="0" fontId="35" fillId="82" borderId="130" applyNumberFormat="0" applyProtection="0">
      <alignment horizontal="left" vertical="center" indent="1"/>
    </xf>
    <xf numFmtId="0" fontId="35" fillId="82" borderId="130" applyNumberFormat="0" applyProtection="0">
      <alignment horizontal="left" vertical="center" indent="1"/>
    </xf>
    <xf numFmtId="0" fontId="35" fillId="82" borderId="130" applyNumberFormat="0" applyProtection="0">
      <alignment horizontal="left" vertical="top" indent="1"/>
    </xf>
    <xf numFmtId="0" fontId="35" fillId="82" borderId="130" applyNumberFormat="0" applyProtection="0">
      <alignment horizontal="left" vertical="top" indent="1"/>
    </xf>
    <xf numFmtId="0" fontId="35" fillId="82" borderId="130" applyNumberFormat="0" applyProtection="0">
      <alignment horizontal="left" vertical="top" indent="1"/>
    </xf>
    <xf numFmtId="0" fontId="35" fillId="83" borderId="130" applyNumberFormat="0" applyProtection="0">
      <alignment horizontal="left" vertical="center" indent="1"/>
    </xf>
    <xf numFmtId="0" fontId="35" fillId="83" borderId="130" applyNumberFormat="0" applyProtection="0">
      <alignment horizontal="left" vertical="center" indent="1"/>
    </xf>
    <xf numFmtId="0" fontId="35" fillId="83" borderId="130" applyNumberFormat="0" applyProtection="0">
      <alignment horizontal="left" vertical="center" indent="1"/>
    </xf>
    <xf numFmtId="0" fontId="35" fillId="83" borderId="130" applyNumberFormat="0" applyProtection="0">
      <alignment horizontal="left" vertical="top" indent="1"/>
    </xf>
    <xf numFmtId="0" fontId="35" fillId="83" borderId="130" applyNumberFormat="0" applyProtection="0">
      <alignment horizontal="left" vertical="top" indent="1"/>
    </xf>
    <xf numFmtId="0" fontId="35" fillId="83" borderId="130" applyNumberFormat="0" applyProtection="0">
      <alignment horizontal="left" vertical="top" indent="1"/>
    </xf>
    <xf numFmtId="0" fontId="35" fillId="8" borderId="130" applyNumberFormat="0" applyProtection="0">
      <alignment horizontal="left" vertical="center" indent="1"/>
    </xf>
    <xf numFmtId="0" fontId="35" fillId="8" borderId="130" applyNumberFormat="0" applyProtection="0">
      <alignment horizontal="left" vertical="center" indent="1"/>
    </xf>
    <xf numFmtId="0" fontId="35" fillId="8" borderId="130" applyNumberFormat="0" applyProtection="0">
      <alignment horizontal="left" vertical="center" indent="1"/>
    </xf>
    <xf numFmtId="0" fontId="35" fillId="8" borderId="130" applyNumberFormat="0" applyProtection="0">
      <alignment horizontal="left" vertical="top" indent="1"/>
    </xf>
    <xf numFmtId="0" fontId="35" fillId="8" borderId="130" applyNumberFormat="0" applyProtection="0">
      <alignment horizontal="left" vertical="top" indent="1"/>
    </xf>
    <xf numFmtId="0" fontId="35" fillId="8" borderId="130" applyNumberFormat="0" applyProtection="0">
      <alignment horizontal="left" vertical="top" indent="1"/>
    </xf>
    <xf numFmtId="0" fontId="35" fillId="81" borderId="130" applyNumberFormat="0" applyProtection="0">
      <alignment horizontal="left" vertical="center" indent="1"/>
    </xf>
    <xf numFmtId="0" fontId="35" fillId="81" borderId="130" applyNumberFormat="0" applyProtection="0">
      <alignment horizontal="left" vertical="center" indent="1"/>
    </xf>
    <xf numFmtId="0" fontId="35" fillId="81" borderId="130" applyNumberFormat="0" applyProtection="0">
      <alignment horizontal="left" vertical="center" indent="1"/>
    </xf>
    <xf numFmtId="0" fontId="35" fillId="81" borderId="130" applyNumberFormat="0" applyProtection="0">
      <alignment horizontal="left" vertical="top" indent="1"/>
    </xf>
    <xf numFmtId="0" fontId="35" fillId="81" borderId="130" applyNumberFormat="0" applyProtection="0">
      <alignment horizontal="left" vertical="top" indent="1"/>
    </xf>
    <xf numFmtId="0" fontId="35" fillId="81" borderId="130" applyNumberFormat="0" applyProtection="0">
      <alignment horizontal="left" vertical="top" indent="1"/>
    </xf>
    <xf numFmtId="0" fontId="35" fillId="84" borderId="114" applyNumberFormat="0">
      <protection locked="0"/>
    </xf>
    <xf numFmtId="0" fontId="35" fillId="84" borderId="114" applyNumberFormat="0">
      <protection locked="0"/>
    </xf>
    <xf numFmtId="0" fontId="35" fillId="84" borderId="114" applyNumberFormat="0">
      <protection locked="0"/>
    </xf>
    <xf numFmtId="0" fontId="77" fillId="82" borderId="132" applyBorder="0"/>
    <xf numFmtId="4" fontId="138" fillId="18" borderId="130" applyNumberFormat="0" applyProtection="0">
      <alignment vertical="center"/>
    </xf>
    <xf numFmtId="4" fontId="142" fillId="18" borderId="130" applyNumberFormat="0" applyProtection="0">
      <alignment vertical="center"/>
    </xf>
    <xf numFmtId="4" fontId="138" fillId="18" borderId="130" applyNumberFormat="0" applyProtection="0">
      <alignment horizontal="left" vertical="center" indent="1"/>
    </xf>
    <xf numFmtId="0" fontId="138" fillId="18" borderId="130" applyNumberFormat="0" applyProtection="0">
      <alignment horizontal="left" vertical="top" indent="1"/>
    </xf>
    <xf numFmtId="4" fontId="142" fillId="81" borderId="130" applyNumberFormat="0" applyProtection="0">
      <alignment horizontal="right" vertical="center"/>
    </xf>
    <xf numFmtId="0" fontId="138" fillId="83" borderId="130" applyNumberFormat="0" applyProtection="0">
      <alignment horizontal="left" vertical="top" indent="1"/>
    </xf>
    <xf numFmtId="4" fontId="143" fillId="85" borderId="0" applyNumberFormat="0" applyProtection="0">
      <alignment horizontal="left" vertical="center" indent="1"/>
    </xf>
    <xf numFmtId="0" fontId="78" fillId="86" borderId="114"/>
    <xf numFmtId="4" fontId="144" fillId="81" borderId="130" applyNumberFormat="0" applyProtection="0">
      <alignment horizontal="right" vertical="center"/>
    </xf>
    <xf numFmtId="0" fontId="145" fillId="0" borderId="0" applyNumberFormat="0" applyFill="0" applyBorder="0" applyAlignment="0" applyProtection="0"/>
    <xf numFmtId="0" fontId="70" fillId="4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1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72" fillId="7" borderId="9" applyNumberFormat="0" applyAlignment="0" applyProtection="0"/>
    <xf numFmtId="0" fontId="73" fillId="20" borderId="9" applyNumberFormat="0" applyAlignment="0" applyProtection="0"/>
    <xf numFmtId="0" fontId="74" fillId="20" borderId="10" applyNumberFormat="0" applyAlignment="0" applyProtection="0"/>
    <xf numFmtId="0" fontId="7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24" borderId="0" applyNumberFormat="0" applyBorder="0" applyAlignment="0" applyProtection="0"/>
    <xf numFmtId="0" fontId="7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9" fontId="7" fillId="0" borderId="0" applyFont="0" applyFill="0" applyBorder="0" applyAlignment="0" applyProtection="0"/>
    <xf numFmtId="0" fontId="155" fillId="0" borderId="0">
      <protection locked="0"/>
    </xf>
    <xf numFmtId="0" fontId="155" fillId="0" borderId="1">
      <protection locked="0"/>
    </xf>
    <xf numFmtId="0" fontId="155" fillId="0" borderId="0">
      <protection locked="0"/>
    </xf>
    <xf numFmtId="0" fontId="155" fillId="0" borderId="0">
      <protection locked="0"/>
    </xf>
    <xf numFmtId="178" fontId="155" fillId="0" borderId="0">
      <protection locked="0"/>
    </xf>
    <xf numFmtId="177" fontId="155" fillId="0" borderId="0">
      <protection locked="0"/>
    </xf>
    <xf numFmtId="0" fontId="155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5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9" fillId="0" borderId="0"/>
    <xf numFmtId="0" fontId="155" fillId="0" borderId="0">
      <protection locked="0"/>
    </xf>
    <xf numFmtId="0" fontId="155" fillId="0" borderId="0">
      <protection locked="0"/>
    </xf>
    <xf numFmtId="0" fontId="155" fillId="0" borderId="1">
      <protection locked="0"/>
    </xf>
    <xf numFmtId="0" fontId="35" fillId="0" borderId="0"/>
    <xf numFmtId="0" fontId="1" fillId="33" borderId="112" applyNumberFormat="0" applyFont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7" fillId="0" borderId="0"/>
    <xf numFmtId="0" fontId="7" fillId="0" borderId="0"/>
  </cellStyleXfs>
  <cellXfs count="1112">
    <xf numFmtId="0" fontId="0" fillId="0" borderId="0" xfId="0"/>
    <xf numFmtId="0" fontId="83" fillId="0" borderId="0" xfId="0" applyFont="1" applyAlignment="1">
      <alignment horizontal="center"/>
    </xf>
    <xf numFmtId="164" fontId="9" fillId="0" borderId="0" xfId="24" applyFont="1"/>
    <xf numFmtId="0" fontId="9" fillId="0" borderId="0" xfId="0" applyFont="1"/>
    <xf numFmtId="0" fontId="9" fillId="0" borderId="0" xfId="0" applyFont="1" applyFill="1"/>
    <xf numFmtId="3" fontId="9" fillId="0" borderId="0" xfId="0" applyNumberFormat="1" applyFont="1" applyFill="1"/>
    <xf numFmtId="168" fontId="9" fillId="0" borderId="0" xfId="0" applyNumberFormat="1" applyFont="1" applyFill="1" applyBorder="1"/>
    <xf numFmtId="0" fontId="9" fillId="0" borderId="0" xfId="0" applyFont="1" applyFill="1" applyBorder="1"/>
    <xf numFmtId="0" fontId="19" fillId="0" borderId="0" xfId="0" applyFont="1"/>
    <xf numFmtId="0" fontId="19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25" xfId="24" applyFont="1" applyBorder="1" applyAlignment="1">
      <alignment horizontal="center"/>
    </xf>
    <xf numFmtId="164" fontId="8" fillId="0" borderId="26" xfId="24" applyFont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164" fontId="8" fillId="0" borderId="28" xfId="24" applyFont="1" applyBorder="1" applyAlignment="1">
      <alignment horizontal="center"/>
    </xf>
    <xf numFmtId="164" fontId="8" fillId="0" borderId="29" xfId="24" applyFont="1" applyBorder="1" applyAlignment="1">
      <alignment horizontal="center"/>
    </xf>
    <xf numFmtId="0" fontId="8" fillId="0" borderId="30" xfId="24" quotePrefix="1" applyNumberFormat="1" applyFont="1" applyBorder="1" applyAlignment="1">
      <alignment horizontal="center"/>
    </xf>
    <xf numFmtId="0" fontId="8" fillId="0" borderId="31" xfId="24" quotePrefix="1" applyNumberFormat="1" applyFont="1" applyBorder="1" applyAlignment="1">
      <alignment horizontal="center"/>
    </xf>
    <xf numFmtId="0" fontId="8" fillId="0" borderId="32" xfId="24" applyNumberFormat="1" applyFont="1" applyFill="1" applyBorder="1" applyAlignment="1">
      <alignment horizontal="center"/>
    </xf>
    <xf numFmtId="0" fontId="9" fillId="0" borderId="27" xfId="45" applyFont="1" applyBorder="1" applyAlignment="1">
      <alignment horizontal="center"/>
    </xf>
    <xf numFmtId="0" fontId="9" fillId="0" borderId="27" xfId="45" applyFont="1" applyBorder="1" applyAlignment="1">
      <alignment horizontal="center" vertical="center"/>
    </xf>
    <xf numFmtId="0" fontId="9" fillId="0" borderId="27" xfId="45" applyFont="1" applyFill="1" applyBorder="1" applyAlignment="1">
      <alignment horizontal="center"/>
    </xf>
    <xf numFmtId="0" fontId="8" fillId="0" borderId="0" xfId="0" applyFont="1" applyFill="1"/>
    <xf numFmtId="0" fontId="9" fillId="0" borderId="30" xfId="45" applyFont="1" applyBorder="1" applyAlignment="1">
      <alignment horizontal="center"/>
    </xf>
    <xf numFmtId="0" fontId="8" fillId="0" borderId="33" xfId="0" applyFont="1" applyBorder="1"/>
    <xf numFmtId="164" fontId="8" fillId="0" borderId="0" xfId="24" applyFont="1" applyBorder="1"/>
    <xf numFmtId="164" fontId="8" fillId="0" borderId="0" xfId="24" applyFont="1"/>
    <xf numFmtId="0" fontId="8" fillId="0" borderId="27" xfId="45" applyFont="1" applyBorder="1" applyAlignment="1">
      <alignment horizontal="center"/>
    </xf>
    <xf numFmtId="0" fontId="8" fillId="0" borderId="27" xfId="45" applyFont="1" applyBorder="1" applyAlignment="1">
      <alignment horizontal="center" vertical="center"/>
    </xf>
    <xf numFmtId="0" fontId="8" fillId="0" borderId="27" xfId="45" applyFont="1" applyFill="1" applyBorder="1" applyAlignment="1">
      <alignment horizontal="center"/>
    </xf>
    <xf numFmtId="0" fontId="8" fillId="0" borderId="30" xfId="45" applyFont="1" applyBorder="1" applyAlignment="1">
      <alignment horizontal="center"/>
    </xf>
    <xf numFmtId="0" fontId="8" fillId="0" borderId="33" xfId="45" applyFont="1" applyBorder="1" applyAlignment="1">
      <alignment horizontal="center"/>
    </xf>
    <xf numFmtId="0" fontId="9" fillId="0" borderId="33" xfId="45" applyFont="1" applyBorder="1" applyAlignment="1">
      <alignment horizontal="center"/>
    </xf>
    <xf numFmtId="0" fontId="14" fillId="0" borderId="0" xfId="0" applyFont="1" applyFill="1"/>
    <xf numFmtId="164" fontId="9" fillId="0" borderId="0" xfId="24" applyFont="1" applyFill="1"/>
    <xf numFmtId="0" fontId="25" fillId="0" borderId="0" xfId="0" applyFont="1"/>
    <xf numFmtId="171" fontId="8" fillId="0" borderId="0" xfId="0" applyNumberFormat="1" applyFont="1"/>
    <xf numFmtId="0" fontId="19" fillId="0" borderId="0" xfId="0" applyFont="1" applyFill="1"/>
    <xf numFmtId="0" fontId="19" fillId="0" borderId="0" xfId="0" applyFont="1" applyFill="1" applyBorder="1"/>
    <xf numFmtId="0" fontId="34" fillId="0" borderId="0" xfId="0" applyFont="1" applyFill="1"/>
    <xf numFmtId="3" fontId="19" fillId="0" borderId="0" xfId="0" applyNumberFormat="1" applyFont="1" applyFill="1" applyBorder="1"/>
    <xf numFmtId="0" fontId="8" fillId="0" borderId="0" xfId="0" applyFont="1" applyBorder="1" applyAlignment="1">
      <alignment horizontal="center"/>
    </xf>
    <xf numFmtId="0" fontId="25" fillId="0" borderId="0" xfId="0" applyFont="1" applyBorder="1" applyAlignment="1">
      <alignment vertical="top"/>
    </xf>
    <xf numFmtId="0" fontId="25" fillId="0" borderId="0" xfId="0" applyFont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49" fontId="8" fillId="0" borderId="25" xfId="0" applyNumberFormat="1" applyFont="1" applyBorder="1"/>
    <xf numFmtId="49" fontId="8" fillId="0" borderId="28" xfId="0" applyNumberFormat="1" applyFont="1" applyBorder="1" applyAlignment="1">
      <alignment horizontal="center"/>
    </xf>
    <xf numFmtId="49" fontId="8" fillId="0" borderId="31" xfId="0" applyNumberFormat="1" applyFont="1" applyBorder="1"/>
    <xf numFmtId="49" fontId="8" fillId="0" borderId="28" xfId="24" applyNumberFormat="1" applyFont="1" applyBorder="1" applyAlignment="1">
      <alignment wrapText="1"/>
    </xf>
    <xf numFmtId="49" fontId="8" fillId="0" borderId="31" xfId="24" applyNumberFormat="1" applyFont="1" applyBorder="1" applyAlignment="1">
      <alignment wrapText="1"/>
    </xf>
    <xf numFmtId="49" fontId="25" fillId="0" borderId="34" xfId="24" applyNumberFormat="1" applyFont="1" applyBorder="1" applyAlignment="1">
      <alignment horizontal="center"/>
    </xf>
    <xf numFmtId="49" fontId="8" fillId="0" borderId="31" xfId="24" applyNumberFormat="1" applyFont="1" applyBorder="1"/>
    <xf numFmtId="49" fontId="8" fillId="0" borderId="28" xfId="24" applyNumberFormat="1" applyFont="1" applyBorder="1"/>
    <xf numFmtId="49" fontId="31" fillId="0" borderId="28" xfId="24" applyNumberFormat="1" applyFont="1" applyBorder="1"/>
    <xf numFmtId="49" fontId="8" fillId="0" borderId="0" xfId="0" applyNumberFormat="1" applyFont="1"/>
    <xf numFmtId="49" fontId="25" fillId="0" borderId="0" xfId="0" applyNumberFormat="1" applyFont="1"/>
    <xf numFmtId="49" fontId="8" fillId="0" borderId="28" xfId="0" applyNumberFormat="1" applyFont="1" applyBorder="1"/>
    <xf numFmtId="49" fontId="31" fillId="0" borderId="28" xfId="0" applyNumberFormat="1" applyFont="1" applyBorder="1"/>
    <xf numFmtId="0" fontId="9" fillId="0" borderId="0" xfId="0" applyFont="1" applyAlignment="1">
      <alignment horizontal="right"/>
    </xf>
    <xf numFmtId="0" fontId="8" fillId="0" borderId="47" xfId="0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8" fillId="0" borderId="0" xfId="0" applyFont="1" applyBorder="1"/>
    <xf numFmtId="168" fontId="9" fillId="0" borderId="0" xfId="0" applyNumberFormat="1" applyFont="1" applyFill="1" applyAlignment="1">
      <alignment horizontal="right" vertical="center" indent="1"/>
    </xf>
    <xf numFmtId="3" fontId="9" fillId="0" borderId="62" xfId="0" applyNumberFormat="1" applyFont="1" applyFill="1" applyBorder="1" applyAlignment="1">
      <alignment horizontal="right" vertical="center" indent="1"/>
    </xf>
    <xf numFmtId="3" fontId="9" fillId="0" borderId="22" xfId="0" applyNumberFormat="1" applyFont="1" applyFill="1" applyBorder="1" applyAlignment="1">
      <alignment horizontal="right" vertical="center" indent="1"/>
    </xf>
    <xf numFmtId="3" fontId="9" fillId="0" borderId="51" xfId="0" applyNumberFormat="1" applyFont="1" applyFill="1" applyBorder="1" applyAlignment="1">
      <alignment horizontal="right" vertical="center" indent="1"/>
    </xf>
    <xf numFmtId="3" fontId="52" fillId="0" borderId="51" xfId="0" applyNumberFormat="1" applyFont="1" applyFill="1" applyBorder="1" applyAlignment="1">
      <alignment horizontal="right" vertical="center" indent="1"/>
    </xf>
    <xf numFmtId="168" fontId="9" fillId="0" borderId="22" xfId="51" applyNumberFormat="1" applyFont="1" applyFill="1" applyBorder="1" applyAlignment="1" applyProtection="1">
      <alignment horizontal="right" vertical="center" indent="1"/>
      <protection locked="0"/>
    </xf>
    <xf numFmtId="3" fontId="8" fillId="0" borderId="28" xfId="24" applyNumberFormat="1" applyFont="1" applyBorder="1" applyAlignment="1">
      <alignment horizontal="right" indent="1"/>
    </xf>
    <xf numFmtId="167" fontId="8" fillId="0" borderId="29" xfId="0" applyNumberFormat="1" applyFont="1" applyBorder="1" applyAlignment="1">
      <alignment horizontal="right" indent="1"/>
    </xf>
    <xf numFmtId="3" fontId="8" fillId="0" borderId="31" xfId="24" applyNumberFormat="1" applyFont="1" applyBorder="1" applyAlignment="1">
      <alignment horizontal="right" indent="1"/>
    </xf>
    <xf numFmtId="172" fontId="25" fillId="0" borderId="34" xfId="0" applyNumberFormat="1" applyFont="1" applyBorder="1" applyAlignment="1">
      <alignment horizontal="right" indent="1"/>
    </xf>
    <xf numFmtId="172" fontId="25" fillId="0" borderId="34" xfId="24" applyNumberFormat="1" applyFont="1" applyBorder="1" applyAlignment="1">
      <alignment horizontal="right" indent="1"/>
    </xf>
    <xf numFmtId="0" fontId="31" fillId="0" borderId="0" xfId="0" applyFont="1" applyFill="1" applyBorder="1" applyAlignment="1">
      <alignment vertical="top" wrapText="1"/>
    </xf>
    <xf numFmtId="3" fontId="25" fillId="0" borderId="28" xfId="24" applyNumberFormat="1" applyFont="1" applyFill="1" applyBorder="1" applyAlignment="1">
      <alignment horizontal="right" vertical="center" wrapText="1" indent="1"/>
    </xf>
    <xf numFmtId="3" fontId="25" fillId="0" borderId="51" xfId="24" applyNumberFormat="1" applyFont="1" applyFill="1" applyBorder="1" applyAlignment="1">
      <alignment horizontal="right" vertical="center" wrapText="1" indent="1"/>
    </xf>
    <xf numFmtId="172" fontId="8" fillId="0" borderId="28" xfId="24" applyNumberFormat="1" applyFont="1" applyBorder="1" applyAlignment="1">
      <alignment horizontal="right" indent="1"/>
    </xf>
    <xf numFmtId="172" fontId="8" fillId="0" borderId="31" xfId="24" applyNumberFormat="1" applyFont="1" applyBorder="1" applyAlignment="1">
      <alignment horizontal="right" indent="1"/>
    </xf>
    <xf numFmtId="166" fontId="9" fillId="0" borderId="22" xfId="50" applyNumberFormat="1" applyFont="1" applyFill="1" applyBorder="1" applyAlignment="1" applyProtection="1">
      <alignment horizontal="right" vertical="center" indent="1"/>
      <protection locked="0"/>
    </xf>
    <xf numFmtId="3" fontId="25" fillId="0" borderId="28" xfId="23" applyNumberFormat="1" applyFont="1" applyFill="1" applyBorder="1" applyAlignment="1" applyProtection="1">
      <alignment horizontal="right" vertical="center" indent="1"/>
    </xf>
    <xf numFmtId="3" fontId="8" fillId="0" borderId="51" xfId="24" quotePrefix="1" applyNumberFormat="1" applyFont="1" applyFill="1" applyBorder="1" applyAlignment="1">
      <alignment horizontal="right" vertical="center" wrapText="1" indent="1"/>
    </xf>
    <xf numFmtId="3" fontId="25" fillId="0" borderId="28" xfId="24" applyNumberFormat="1" applyFont="1" applyFill="1" applyBorder="1" applyAlignment="1">
      <alignment horizontal="right" vertical="center" indent="1"/>
    </xf>
    <xf numFmtId="3" fontId="8" fillId="0" borderId="28" xfId="23" applyNumberFormat="1" applyFont="1" applyFill="1" applyBorder="1" applyAlignment="1" applyProtection="1">
      <alignment horizontal="right" vertical="center" indent="1"/>
    </xf>
    <xf numFmtId="3" fontId="8" fillId="0" borderId="51" xfId="23" applyNumberFormat="1" applyFont="1" applyFill="1" applyBorder="1" applyAlignment="1" applyProtection="1">
      <alignment horizontal="right" vertical="center" indent="1"/>
    </xf>
    <xf numFmtId="3" fontId="25" fillId="0" borderId="51" xfId="23" applyNumberFormat="1" applyFont="1" applyFill="1" applyBorder="1" applyAlignment="1" applyProtection="1">
      <alignment horizontal="right" vertical="center" indent="1"/>
    </xf>
    <xf numFmtId="3" fontId="8" fillId="0" borderId="81" xfId="24" applyNumberFormat="1" applyFont="1" applyFill="1" applyBorder="1" applyAlignment="1">
      <alignment horizontal="right" vertical="center" indent="1"/>
    </xf>
    <xf numFmtId="3" fontId="8" fillId="0" borderId="28" xfId="24" applyNumberFormat="1" applyFont="1" applyBorder="1" applyAlignment="1">
      <alignment horizontal="right" vertical="center" indent="1"/>
    </xf>
    <xf numFmtId="3" fontId="26" fillId="0" borderId="0" xfId="24" applyNumberFormat="1" applyFont="1" applyBorder="1" applyAlignment="1">
      <alignment horizontal="right" indent="1"/>
    </xf>
    <xf numFmtId="49" fontId="8" fillId="0" borderId="28" xfId="24" applyNumberFormat="1" applyFont="1" applyFill="1" applyBorder="1" applyAlignment="1">
      <alignment wrapText="1"/>
    </xf>
    <xf numFmtId="0" fontId="34" fillId="0" borderId="0" xfId="0" applyFont="1"/>
    <xf numFmtId="0" fontId="82" fillId="0" borderId="0" xfId="0" applyFont="1"/>
    <xf numFmtId="0" fontId="25" fillId="0" borderId="0" xfId="0" applyFont="1" applyFill="1" applyBorder="1" applyAlignment="1">
      <alignment vertical="top"/>
    </xf>
    <xf numFmtId="0" fontId="8" fillId="0" borderId="38" xfId="0" applyFont="1" applyBorder="1"/>
    <xf numFmtId="3" fontId="8" fillId="0" borderId="43" xfId="24" applyNumberFormat="1" applyFont="1" applyBorder="1" applyAlignment="1">
      <alignment horizontal="right" indent="1"/>
    </xf>
    <xf numFmtId="0" fontId="19" fillId="0" borderId="0" xfId="0" applyFont="1" applyFill="1" applyBorder="1" applyAlignment="1">
      <alignment vertical="top" wrapText="1"/>
    </xf>
    <xf numFmtId="49" fontId="8" fillId="0" borderId="31" xfId="0" applyNumberFormat="1" applyFont="1" applyBorder="1" applyAlignment="1">
      <alignment horizontal="center"/>
    </xf>
    <xf numFmtId="166" fontId="12" fillId="0" borderId="22" xfId="50" applyNumberFormat="1" applyFont="1" applyFill="1" applyBorder="1" applyAlignment="1" applyProtection="1">
      <alignment horizontal="right" vertical="center" indent="1"/>
      <protection locked="0"/>
    </xf>
    <xf numFmtId="3" fontId="16" fillId="0" borderId="51" xfId="0" applyNumberFormat="1" applyFont="1" applyFill="1" applyBorder="1" applyAlignment="1">
      <alignment horizontal="right" vertical="center" indent="1"/>
    </xf>
    <xf numFmtId="0" fontId="0" fillId="0" borderId="0" xfId="0" applyAlignment="1">
      <alignment vertical="center"/>
    </xf>
    <xf numFmtId="0" fontId="0" fillId="0" borderId="0" xfId="0" applyFill="1"/>
    <xf numFmtId="172" fontId="8" fillId="0" borderId="0" xfId="0" applyNumberFormat="1" applyFont="1" applyFill="1"/>
    <xf numFmtId="0" fontId="59" fillId="0" borderId="0" xfId="0" applyFont="1"/>
    <xf numFmtId="3" fontId="84" fillId="0" borderId="51" xfId="0" applyNumberFormat="1" applyFont="1" applyFill="1" applyBorder="1" applyAlignment="1">
      <alignment horizontal="right" vertical="center" indent="1"/>
    </xf>
    <xf numFmtId="1" fontId="19" fillId="0" borderId="0" xfId="47" applyNumberFormat="1" applyFont="1"/>
    <xf numFmtId="14" fontId="25" fillId="0" borderId="0" xfId="0" applyNumberFormat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9" fontId="8" fillId="0" borderId="28" xfId="24" applyNumberFormat="1" applyFont="1" applyBorder="1" applyAlignment="1">
      <alignment vertical="center" wrapText="1"/>
    </xf>
    <xf numFmtId="3" fontId="8" fillId="0" borderId="28" xfId="24" applyNumberFormat="1" applyFont="1" applyBorder="1" applyAlignment="1">
      <alignment horizontal="right" vertical="center"/>
    </xf>
    <xf numFmtId="3" fontId="8" fillId="0" borderId="28" xfId="24" applyNumberFormat="1" applyFont="1" applyFill="1" applyBorder="1" applyAlignment="1">
      <alignment horizontal="right" indent="1"/>
    </xf>
    <xf numFmtId="172" fontId="8" fillId="0" borderId="28" xfId="24" applyNumberFormat="1" applyFont="1" applyFill="1" applyBorder="1" applyAlignment="1">
      <alignment horizontal="right" indent="1"/>
    </xf>
    <xf numFmtId="49" fontId="9" fillId="0" borderId="27" xfId="0" applyNumberFormat="1" applyFont="1" applyFill="1" applyBorder="1" applyAlignment="1">
      <alignment vertical="center" wrapText="1"/>
    </xf>
    <xf numFmtId="3" fontId="58" fillId="0" borderId="51" xfId="0" applyNumberFormat="1" applyFont="1" applyFill="1" applyBorder="1" applyAlignment="1">
      <alignment horizontal="right" vertical="center" indent="1"/>
    </xf>
    <xf numFmtId="49" fontId="9" fillId="0" borderId="39" xfId="0" applyNumberFormat="1" applyFont="1" applyFill="1" applyBorder="1" applyAlignment="1">
      <alignment vertical="center" wrapText="1"/>
    </xf>
    <xf numFmtId="49" fontId="16" fillId="0" borderId="39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left" indent="1"/>
    </xf>
    <xf numFmtId="164" fontId="9" fillId="0" borderId="0" xfId="24" applyFont="1" applyAlignment="1">
      <alignment horizontal="left" indent="1"/>
    </xf>
    <xf numFmtId="164" fontId="8" fillId="0" borderId="0" xfId="24" applyFont="1" applyAlignment="1">
      <alignment horizontal="left" indent="1"/>
    </xf>
    <xf numFmtId="0" fontId="25" fillId="0" borderId="0" xfId="0" applyFont="1" applyAlignment="1">
      <alignment horizontal="left" indent="1"/>
    </xf>
    <xf numFmtId="49" fontId="25" fillId="0" borderId="0" xfId="24" applyNumberFormat="1" applyFont="1" applyAlignment="1">
      <alignment horizontal="left" indent="1"/>
    </xf>
    <xf numFmtId="164" fontId="25" fillId="0" borderId="0" xfId="24" applyFont="1" applyAlignment="1">
      <alignment horizontal="left" indent="1"/>
    </xf>
    <xf numFmtId="49" fontId="8" fillId="0" borderId="0" xfId="24" applyNumberFormat="1" applyFont="1" applyAlignment="1">
      <alignment horizontal="left" indent="1"/>
    </xf>
    <xf numFmtId="49" fontId="8" fillId="0" borderId="25" xfId="24" applyNumberFormat="1" applyFont="1" applyBorder="1" applyAlignment="1">
      <alignment horizontal="left" indent="1"/>
    </xf>
    <xf numFmtId="49" fontId="8" fillId="0" borderId="28" xfId="0" applyNumberFormat="1" applyFont="1" applyBorder="1" applyAlignment="1">
      <alignment horizontal="left" indent="1"/>
    </xf>
    <xf numFmtId="49" fontId="8" fillId="0" borderId="31" xfId="24" applyNumberFormat="1" applyFont="1" applyBorder="1" applyAlignment="1">
      <alignment horizontal="left" indent="1"/>
    </xf>
    <xf numFmtId="0" fontId="8" fillId="0" borderId="27" xfId="45" applyFont="1" applyBorder="1" applyAlignment="1">
      <alignment horizontal="left" indent="1"/>
    </xf>
    <xf numFmtId="49" fontId="8" fillId="0" borderId="28" xfId="24" applyNumberFormat="1" applyFont="1" applyBorder="1" applyAlignment="1">
      <alignment horizontal="left" indent="1"/>
    </xf>
    <xf numFmtId="49" fontId="8" fillId="0" borderId="28" xfId="24" applyNumberFormat="1" applyFont="1" applyBorder="1" applyAlignment="1">
      <alignment horizontal="left" wrapText="1" indent="1"/>
    </xf>
    <xf numFmtId="0" fontId="8" fillId="0" borderId="27" xfId="45" applyFont="1" applyBorder="1" applyAlignment="1">
      <alignment horizontal="left" vertical="center" indent="1"/>
    </xf>
    <xf numFmtId="0" fontId="8" fillId="0" borderId="27" xfId="45" applyFont="1" applyFill="1" applyBorder="1" applyAlignment="1">
      <alignment horizontal="left" indent="1"/>
    </xf>
    <xf numFmtId="49" fontId="8" fillId="0" borderId="28" xfId="24" applyNumberFormat="1" applyFont="1" applyFill="1" applyBorder="1" applyAlignment="1">
      <alignment horizontal="left" indent="1"/>
    </xf>
    <xf numFmtId="49" fontId="31" fillId="0" borderId="28" xfId="24" applyNumberFormat="1" applyFont="1" applyBorder="1" applyAlignment="1">
      <alignment horizontal="left" indent="1"/>
    </xf>
    <xf numFmtId="0" fontId="9" fillId="0" borderId="27" xfId="45" applyFont="1" applyBorder="1" applyAlignment="1">
      <alignment horizontal="left" vertical="center" indent="1"/>
    </xf>
    <xf numFmtId="0" fontId="8" fillId="0" borderId="30" xfId="45" applyFont="1" applyBorder="1" applyAlignment="1">
      <alignment horizontal="left" indent="1"/>
    </xf>
    <xf numFmtId="0" fontId="8" fillId="0" borderId="33" xfId="45" applyFont="1" applyBorder="1" applyAlignment="1">
      <alignment horizontal="left" indent="1"/>
    </xf>
    <xf numFmtId="49" fontId="25" fillId="0" borderId="34" xfId="24" applyNumberFormat="1" applyFont="1" applyBorder="1" applyAlignment="1">
      <alignment horizontal="left" indent="1"/>
    </xf>
    <xf numFmtId="0" fontId="8" fillId="0" borderId="0" xfId="0" applyFont="1" applyFill="1" applyAlignment="1">
      <alignment horizontal="left" indent="1"/>
    </xf>
    <xf numFmtId="0" fontId="8" fillId="25" borderId="0" xfId="0" applyFont="1" applyFill="1" applyAlignment="1">
      <alignment horizontal="left" indent="1"/>
    </xf>
    <xf numFmtId="38" fontId="8" fillId="0" borderId="0" xfId="0" applyNumberFormat="1" applyFont="1" applyAlignment="1">
      <alignment horizontal="left" indent="1"/>
    </xf>
    <xf numFmtId="172" fontId="8" fillId="0" borderId="28" xfId="24" applyNumberFormat="1" applyFont="1" applyBorder="1" applyAlignment="1">
      <alignment horizontal="right" vertical="center" indent="1"/>
    </xf>
    <xf numFmtId="172" fontId="8" fillId="0" borderId="28" xfId="24" applyNumberFormat="1" applyFont="1" applyBorder="1" applyAlignment="1">
      <alignment horizontal="right" vertical="center"/>
    </xf>
    <xf numFmtId="164" fontId="9" fillId="0" borderId="0" xfId="24" applyFont="1" applyAlignment="1">
      <alignment horizontal="left"/>
    </xf>
    <xf numFmtId="0" fontId="34" fillId="0" borderId="0" xfId="0" applyFont="1" applyFill="1" applyAlignment="1">
      <alignment vertical="center"/>
    </xf>
    <xf numFmtId="3" fontId="148" fillId="0" borderId="51" xfId="0" applyNumberFormat="1" applyFont="1" applyFill="1" applyBorder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166" fontId="9" fillId="0" borderId="0" xfId="0" applyNumberFormat="1" applyFont="1" applyFill="1"/>
    <xf numFmtId="0" fontId="9" fillId="0" borderId="0" xfId="0" applyFont="1" applyFill="1" applyAlignment="1">
      <alignment horizontal="right"/>
    </xf>
    <xf numFmtId="168" fontId="52" fillId="0" borderId="0" xfId="50" applyNumberFormat="1" applyFont="1" applyFill="1" applyBorder="1" applyAlignment="1">
      <alignment horizontal="right" vertical="center" indent="1"/>
    </xf>
    <xf numFmtId="168" fontId="12" fillId="0" borderId="0" xfId="0" applyNumberFormat="1" applyFont="1" applyFill="1" applyBorder="1" applyAlignment="1">
      <alignment horizontal="right" vertical="center" wrapText="1" indent="1"/>
    </xf>
    <xf numFmtId="3" fontId="9" fillId="0" borderId="0" xfId="0" applyNumberFormat="1" applyFont="1" applyFill="1" applyBorder="1" applyAlignment="1">
      <alignment horizontal="right" vertical="center" indent="1"/>
    </xf>
    <xf numFmtId="3" fontId="8" fillId="0" borderId="54" xfId="24" applyNumberFormat="1" applyFont="1" applyBorder="1" applyAlignment="1">
      <alignment horizontal="right" indent="1"/>
    </xf>
    <xf numFmtId="0" fontId="8" fillId="0" borderId="0" xfId="0" applyFont="1" applyAlignment="1">
      <alignment horizontal="right" indent="1"/>
    </xf>
    <xf numFmtId="164" fontId="8" fillId="0" borderId="0" xfId="24" applyFont="1" applyFill="1"/>
    <xf numFmtId="175" fontId="8" fillId="0" borderId="0" xfId="0" applyNumberFormat="1" applyFont="1" applyFill="1"/>
    <xf numFmtId="167" fontId="8" fillId="0" borderId="60" xfId="0" applyNumberFormat="1" applyFont="1" applyBorder="1" applyAlignment="1">
      <alignment horizontal="right" indent="1"/>
    </xf>
    <xf numFmtId="49" fontId="9" fillId="0" borderId="147" xfId="0" applyNumberFormat="1" applyFont="1" applyFill="1" applyBorder="1" applyAlignment="1">
      <alignment vertical="center" wrapText="1"/>
    </xf>
    <xf numFmtId="49" fontId="9" fillId="0" borderId="28" xfId="0" applyNumberFormat="1" applyFont="1" applyFill="1" applyBorder="1" applyAlignment="1">
      <alignment vertical="center" wrapText="1"/>
    </xf>
    <xf numFmtId="49" fontId="9" fillId="0" borderId="150" xfId="0" applyNumberFormat="1" applyFont="1" applyFill="1" applyBorder="1" applyAlignment="1">
      <alignment vertical="center" wrapText="1"/>
    </xf>
    <xf numFmtId="168" fontId="12" fillId="0" borderId="13" xfId="0" applyNumberFormat="1" applyFont="1" applyFill="1" applyBorder="1" applyAlignment="1">
      <alignment horizontal="right" vertical="center" wrapText="1" indent="1"/>
    </xf>
    <xf numFmtId="168" fontId="12" fillId="0" borderId="150" xfId="0" applyNumberFormat="1" applyFont="1" applyFill="1" applyBorder="1" applyAlignment="1">
      <alignment horizontal="right" vertical="center" wrapText="1" indent="1"/>
    </xf>
    <xf numFmtId="49" fontId="25" fillId="0" borderId="22" xfId="24" applyNumberFormat="1" applyFont="1" applyFill="1" applyBorder="1" applyAlignment="1">
      <alignment vertical="center" wrapText="1"/>
    </xf>
    <xf numFmtId="49" fontId="25" fillId="0" borderId="151" xfId="24" applyNumberFormat="1" applyFont="1" applyFill="1" applyBorder="1" applyAlignment="1">
      <alignment vertical="center" wrapText="1"/>
    </xf>
    <xf numFmtId="3" fontId="25" fillId="0" borderId="0" xfId="23" applyNumberFormat="1" applyFont="1" applyFill="1" applyBorder="1" applyAlignment="1" applyProtection="1">
      <alignment horizontal="right" vertical="center" indent="1"/>
    </xf>
    <xf numFmtId="3" fontId="8" fillId="0" borderId="0" xfId="23" applyNumberFormat="1" applyFont="1" applyFill="1" applyBorder="1" applyAlignment="1" applyProtection="1">
      <alignment horizontal="right" vertical="center" indent="1"/>
    </xf>
    <xf numFmtId="3" fontId="25" fillId="0" borderId="0" xfId="24" applyNumberFormat="1" applyFont="1" applyFill="1" applyBorder="1" applyAlignment="1">
      <alignment horizontal="right" vertical="center" wrapText="1" indent="1"/>
    </xf>
    <xf numFmtId="3" fontId="8" fillId="0" borderId="0" xfId="24" applyNumberFormat="1" applyFont="1" applyFill="1" applyBorder="1" applyAlignment="1">
      <alignment horizontal="right" vertical="center" indent="1"/>
    </xf>
    <xf numFmtId="169" fontId="9" fillId="0" borderId="0" xfId="0" applyNumberFormat="1" applyFont="1" applyFill="1" applyBorder="1" applyAlignment="1">
      <alignment horizontal="right" vertical="center" indent="1"/>
    </xf>
    <xf numFmtId="167" fontId="8" fillId="0" borderId="152" xfId="0" applyNumberFormat="1" applyFont="1" applyBorder="1" applyAlignment="1">
      <alignment horizontal="right" indent="1"/>
    </xf>
    <xf numFmtId="172" fontId="25" fillId="0" borderId="153" xfId="0" applyNumberFormat="1" applyFont="1" applyBorder="1" applyAlignment="1">
      <alignment horizontal="right" indent="1"/>
    </xf>
    <xf numFmtId="184" fontId="25" fillId="0" borderId="152" xfId="0" applyNumberFormat="1" applyFont="1" applyBorder="1" applyAlignment="1">
      <alignment horizontal="right" indent="1"/>
    </xf>
    <xf numFmtId="172" fontId="25" fillId="0" borderId="153" xfId="24" applyNumberFormat="1" applyFont="1" applyBorder="1" applyAlignment="1">
      <alignment horizontal="right" indent="1"/>
    </xf>
    <xf numFmtId="173" fontId="9" fillId="0" borderId="0" xfId="0" applyNumberFormat="1" applyFont="1" applyFill="1" applyAlignment="1">
      <alignment vertical="center"/>
    </xf>
    <xf numFmtId="164" fontId="25" fillId="0" borderId="0" xfId="24" applyFont="1" applyFill="1" applyAlignment="1">
      <alignment vertical="center"/>
    </xf>
    <xf numFmtId="185" fontId="8" fillId="0" borderId="0" xfId="24" applyNumberFormat="1" applyFont="1" applyFill="1" applyAlignment="1">
      <alignment vertical="center"/>
    </xf>
    <xf numFmtId="49" fontId="8" fillId="0" borderId="0" xfId="24" applyNumberFormat="1" applyFont="1" applyFill="1" applyBorder="1" applyAlignment="1">
      <alignment horizontal="center" vertical="center" wrapText="1"/>
    </xf>
    <xf numFmtId="49" fontId="8" fillId="0" borderId="0" xfId="24" quotePrefix="1" applyNumberFormat="1" applyFont="1" applyFill="1" applyBorder="1" applyAlignment="1">
      <alignment horizontal="center" vertical="center" wrapText="1"/>
    </xf>
    <xf numFmtId="49" fontId="25" fillId="0" borderId="11" xfId="24" applyNumberFormat="1" applyFont="1" applyFill="1" applyBorder="1" applyAlignment="1">
      <alignment horizontal="center" vertical="center"/>
    </xf>
    <xf numFmtId="164" fontId="25" fillId="0" borderId="43" xfId="24" applyFont="1" applyFill="1" applyBorder="1" applyAlignment="1">
      <alignment horizontal="center" vertical="center"/>
    </xf>
    <xf numFmtId="49" fontId="8" fillId="0" borderId="43" xfId="24" quotePrefix="1" applyNumberFormat="1" applyFont="1" applyFill="1" applyBorder="1" applyAlignment="1">
      <alignment horizontal="center" vertical="center" wrapText="1"/>
    </xf>
    <xf numFmtId="49" fontId="8" fillId="0" borderId="28" xfId="24" quotePrefix="1" applyNumberFormat="1" applyFont="1" applyFill="1" applyBorder="1" applyAlignment="1">
      <alignment horizontal="center" vertical="center" wrapText="1"/>
    </xf>
    <xf numFmtId="171" fontId="25" fillId="0" borderId="28" xfId="23" applyNumberFormat="1" applyFont="1" applyFill="1" applyBorder="1" applyAlignment="1" applyProtection="1">
      <alignment horizontal="right" vertical="center" indent="1"/>
    </xf>
    <xf numFmtId="171" fontId="8" fillId="0" borderId="51" xfId="24" quotePrefix="1" applyNumberFormat="1" applyFont="1" applyFill="1" applyBorder="1" applyAlignment="1">
      <alignment horizontal="right" vertical="center" wrapText="1" indent="1"/>
    </xf>
    <xf numFmtId="3" fontId="8" fillId="0" borderId="0" xfId="24" quotePrefix="1" applyNumberFormat="1" applyFont="1" applyFill="1" applyBorder="1" applyAlignment="1">
      <alignment horizontal="right" vertical="center" wrapText="1" indent="1"/>
    </xf>
    <xf numFmtId="171" fontId="25" fillId="0" borderId="51" xfId="24" applyNumberFormat="1" applyFont="1" applyFill="1" applyBorder="1" applyAlignment="1">
      <alignment horizontal="right" vertical="center" wrapText="1" indent="1"/>
    </xf>
    <xf numFmtId="3" fontId="25" fillId="0" borderId="0" xfId="24" applyNumberFormat="1" applyFont="1" applyFill="1" applyBorder="1" applyAlignment="1">
      <alignment horizontal="right" vertical="center" indent="1"/>
    </xf>
    <xf numFmtId="171" fontId="8" fillId="0" borderId="51" xfId="23" applyNumberFormat="1" applyFont="1" applyFill="1" applyBorder="1" applyAlignment="1" applyProtection="1">
      <alignment horizontal="right" vertical="center" indent="1"/>
    </xf>
    <xf numFmtId="171" fontId="25" fillId="0" borderId="51" xfId="23" applyNumberFormat="1" applyFont="1" applyFill="1" applyBorder="1" applyAlignment="1" applyProtection="1">
      <alignment horizontal="right" vertical="center" indent="1"/>
    </xf>
    <xf numFmtId="171" fontId="8" fillId="0" borderId="81" xfId="24" applyNumberFormat="1" applyFont="1" applyFill="1" applyBorder="1" applyAlignment="1">
      <alignment horizontal="right" vertical="center" indent="1"/>
    </xf>
    <xf numFmtId="173" fontId="9" fillId="0" borderId="0" xfId="24" applyNumberFormat="1" applyFont="1" applyFill="1" applyBorder="1" applyAlignment="1" applyProtection="1">
      <protection locked="0"/>
    </xf>
    <xf numFmtId="49" fontId="9" fillId="0" borderId="0" xfId="24" applyNumberFormat="1" applyFont="1" applyFill="1" applyBorder="1" applyAlignment="1"/>
    <xf numFmtId="167" fontId="8" fillId="0" borderId="29" xfId="0" applyNumberFormat="1" applyFont="1" applyBorder="1" applyAlignment="1">
      <alignment horizontal="right" vertical="center" indent="1"/>
    </xf>
    <xf numFmtId="164" fontId="37" fillId="0" borderId="0" xfId="24" applyFont="1" applyFill="1"/>
    <xf numFmtId="164" fontId="27" fillId="0" borderId="0" xfId="24" applyFont="1" applyFill="1"/>
    <xf numFmtId="164" fontId="90" fillId="0" borderId="0" xfId="24" applyFont="1" applyFill="1" applyBorder="1"/>
    <xf numFmtId="164" fontId="27" fillId="0" borderId="0" xfId="24" applyFont="1" applyFill="1" applyBorder="1"/>
    <xf numFmtId="3" fontId="29" fillId="0" borderId="75" xfId="24" applyNumberFormat="1" applyFont="1" applyFill="1" applyBorder="1"/>
    <xf numFmtId="0" fontId="39" fillId="0" borderId="76" xfId="24" applyNumberFormat="1" applyFont="1" applyFill="1" applyBorder="1" applyAlignment="1">
      <alignment horizontal="centerContinuous"/>
    </xf>
    <xf numFmtId="49" fontId="27" fillId="0" borderId="27" xfId="24" applyNumberFormat="1" applyFont="1" applyFill="1" applyBorder="1"/>
    <xf numFmtId="1" fontId="27" fillId="0" borderId="28" xfId="24" applyNumberFormat="1" applyFont="1" applyFill="1" applyBorder="1" applyAlignment="1">
      <alignment horizontal="centerContinuous"/>
    </xf>
    <xf numFmtId="0" fontId="27" fillId="0" borderId="29" xfId="24" applyNumberFormat="1" applyFont="1" applyFill="1" applyBorder="1" applyAlignment="1">
      <alignment horizontal="center"/>
    </xf>
    <xf numFmtId="3" fontId="42" fillId="0" borderId="28" xfId="24" applyNumberFormat="1" applyFont="1" applyFill="1" applyBorder="1" applyAlignment="1">
      <alignment vertical="center"/>
    </xf>
    <xf numFmtId="3" fontId="42" fillId="0" borderId="13" xfId="24" applyNumberFormat="1" applyFont="1" applyFill="1" applyBorder="1" applyAlignment="1">
      <alignment vertical="center"/>
    </xf>
    <xf numFmtId="0" fontId="27" fillId="0" borderId="0" xfId="0" applyFont="1" applyFill="1"/>
    <xf numFmtId="0" fontId="27" fillId="0" borderId="101" xfId="0" applyFont="1" applyFill="1" applyBorder="1" applyAlignment="1">
      <alignment vertical="center"/>
    </xf>
    <xf numFmtId="3" fontId="42" fillId="0" borderId="31" xfId="24" applyNumberFormat="1" applyFont="1" applyFill="1" applyBorder="1" applyAlignment="1">
      <alignment vertical="center"/>
    </xf>
    <xf numFmtId="3" fontId="42" fillId="0" borderId="12" xfId="24" applyNumberFormat="1" applyFont="1" applyFill="1" applyBorder="1" applyAlignment="1">
      <alignment vertical="center"/>
    </xf>
    <xf numFmtId="3" fontId="41" fillId="0" borderId="60" xfId="24" applyNumberFormat="1" applyFont="1" applyFill="1" applyBorder="1" applyAlignment="1">
      <alignment vertical="center"/>
    </xf>
    <xf numFmtId="3" fontId="41" fillId="0" borderId="68" xfId="24" applyNumberFormat="1" applyFont="1" applyFill="1" applyBorder="1" applyAlignment="1">
      <alignment vertical="center"/>
    </xf>
    <xf numFmtId="164" fontId="42" fillId="0" borderId="0" xfId="24" applyFont="1" applyFill="1" applyAlignment="1">
      <alignment vertical="center"/>
    </xf>
    <xf numFmtId="164" fontId="28" fillId="0" borderId="0" xfId="24" applyFont="1" applyFill="1" applyAlignment="1">
      <alignment vertical="center"/>
    </xf>
    <xf numFmtId="3" fontId="19" fillId="0" borderId="0" xfId="0" applyNumberFormat="1" applyFont="1" applyFill="1" applyBorder="1" applyAlignment="1">
      <alignment horizontal="right"/>
    </xf>
    <xf numFmtId="1" fontId="90" fillId="0" borderId="0" xfId="24" applyNumberFormat="1" applyFont="1" applyFill="1"/>
    <xf numFmtId="1" fontId="27" fillId="0" borderId="0" xfId="24" applyNumberFormat="1" applyFont="1" applyFill="1"/>
    <xf numFmtId="49" fontId="39" fillId="0" borderId="40" xfId="24" applyNumberFormat="1" applyFont="1" applyFill="1" applyBorder="1"/>
    <xf numFmtId="1" fontId="39" fillId="0" borderId="41" xfId="24" applyNumberFormat="1" applyFont="1" applyFill="1" applyBorder="1" applyAlignment="1"/>
    <xf numFmtId="173" fontId="29" fillId="0" borderId="78" xfId="24" applyNumberFormat="1" applyFont="1" applyFill="1" applyBorder="1" applyAlignment="1"/>
    <xf numFmtId="173" fontId="29" fillId="0" borderId="79" xfId="24" applyNumberFormat="1" applyFont="1" applyFill="1" applyBorder="1" applyAlignment="1"/>
    <xf numFmtId="0" fontId="27" fillId="0" borderId="0" xfId="24" applyNumberFormat="1" applyFont="1" applyFill="1"/>
    <xf numFmtId="3" fontId="27" fillId="0" borderId="29" xfId="0" applyNumberFormat="1" applyFont="1" applyFill="1" applyBorder="1"/>
    <xf numFmtId="3" fontId="27" fillId="0" borderId="0" xfId="24" applyNumberFormat="1" applyFont="1" applyFill="1"/>
    <xf numFmtId="164" fontId="27" fillId="0" borderId="42" xfId="24" applyFont="1" applyFill="1" applyBorder="1"/>
    <xf numFmtId="3" fontId="27" fillId="0" borderId="35" xfId="0" applyNumberFormat="1" applyFont="1" applyFill="1" applyBorder="1"/>
    <xf numFmtId="174" fontId="27" fillId="0" borderId="0" xfId="24" applyNumberFormat="1" applyFont="1" applyFill="1" applyBorder="1"/>
    <xf numFmtId="0" fontId="27" fillId="0" borderId="0" xfId="24" applyNumberFormat="1" applyFont="1" applyFill="1" applyAlignment="1">
      <alignment horizontal="left"/>
    </xf>
    <xf numFmtId="49" fontId="44" fillId="0" borderId="0" xfId="24" applyNumberFormat="1" applyFont="1" applyFill="1"/>
    <xf numFmtId="49" fontId="44" fillId="0" borderId="0" xfId="0" applyNumberFormat="1" applyFont="1" applyFill="1"/>
    <xf numFmtId="167" fontId="19" fillId="0" borderId="0" xfId="47" applyNumberFormat="1" applyFont="1"/>
    <xf numFmtId="0" fontId="0" fillId="0" borderId="0" xfId="0" applyFont="1"/>
    <xf numFmtId="0" fontId="2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54" fillId="0" borderId="0" xfId="0" applyFont="1" applyFill="1" applyAlignment="1">
      <alignment horizontal="left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34" fillId="0" borderId="43" xfId="0" applyFont="1" applyFill="1" applyBorder="1"/>
    <xf numFmtId="0" fontId="34" fillId="0" borderId="28" xfId="0" applyFont="1" applyFill="1" applyBorder="1"/>
    <xf numFmtId="0" fontId="76" fillId="87" borderId="55" xfId="0" applyFont="1" applyFill="1" applyBorder="1" applyAlignment="1">
      <alignment horizontal="center"/>
    </xf>
    <xf numFmtId="0" fontId="76" fillId="0" borderId="24" xfId="0" applyFont="1" applyFill="1" applyBorder="1"/>
    <xf numFmtId="0" fontId="17" fillId="0" borderId="21" xfId="0" applyFont="1" applyFill="1" applyBorder="1"/>
    <xf numFmtId="0" fontId="76" fillId="0" borderId="74" xfId="0" applyFont="1" applyFill="1" applyBorder="1" applyAlignment="1">
      <alignment horizontal="center"/>
    </xf>
    <xf numFmtId="0" fontId="76" fillId="0" borderId="16" xfId="0" applyFont="1" applyFill="1" applyBorder="1" applyAlignment="1">
      <alignment horizontal="center"/>
    </xf>
    <xf numFmtId="0" fontId="76" fillId="0" borderId="69" xfId="0" applyFont="1" applyFill="1" applyBorder="1"/>
    <xf numFmtId="0" fontId="76" fillId="0" borderId="70" xfId="0" applyFont="1" applyFill="1" applyBorder="1"/>
    <xf numFmtId="0" fontId="17" fillId="0" borderId="15" xfId="0" applyFont="1" applyFill="1" applyBorder="1"/>
    <xf numFmtId="0" fontId="76" fillId="0" borderId="87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76" fillId="87" borderId="16" xfId="0" applyFont="1" applyFill="1" applyBorder="1" applyAlignment="1">
      <alignment horizontal="center"/>
    </xf>
    <xf numFmtId="0" fontId="76" fillId="0" borderId="17" xfId="0" applyFont="1" applyFill="1" applyBorder="1" applyAlignment="1">
      <alignment horizontal="center"/>
    </xf>
    <xf numFmtId="0" fontId="76" fillId="0" borderId="0" xfId="0" applyFont="1" applyFill="1" applyBorder="1" applyAlignment="1">
      <alignment horizontal="center"/>
    </xf>
    <xf numFmtId="0" fontId="76" fillId="0" borderId="36" xfId="0" applyFont="1" applyFill="1" applyBorder="1" applyAlignment="1">
      <alignment horizontal="center"/>
    </xf>
    <xf numFmtId="0" fontId="76" fillId="0" borderId="54" xfId="0" applyFont="1" applyFill="1" applyBorder="1" applyAlignment="1">
      <alignment horizontal="center"/>
    </xf>
    <xf numFmtId="0" fontId="76" fillId="0" borderId="37" xfId="0" applyFont="1" applyFill="1" applyBorder="1" applyAlignment="1">
      <alignment horizontal="center"/>
    </xf>
    <xf numFmtId="0" fontId="17" fillId="0" borderId="0" xfId="0" applyFont="1" applyFill="1" applyBorder="1"/>
    <xf numFmtId="0" fontId="86" fillId="0" borderId="31" xfId="0" applyFont="1" applyFill="1" applyBorder="1" applyAlignment="1">
      <alignment horizontal="center"/>
    </xf>
    <xf numFmtId="0" fontId="51" fillId="0" borderId="44" xfId="0" applyFont="1" applyFill="1" applyBorder="1" applyAlignment="1">
      <alignment horizontal="center"/>
    </xf>
    <xf numFmtId="0" fontId="56" fillId="0" borderId="45" xfId="0" applyFont="1" applyFill="1" applyBorder="1" applyAlignment="1">
      <alignment horizontal="center"/>
    </xf>
    <xf numFmtId="0" fontId="51" fillId="0" borderId="163" xfId="0" applyFont="1" applyFill="1" applyBorder="1" applyAlignment="1">
      <alignment horizontal="center"/>
    </xf>
    <xf numFmtId="0" fontId="51" fillId="0" borderId="45" xfId="0" applyFont="1" applyFill="1" applyBorder="1" applyAlignment="1">
      <alignment horizontal="center"/>
    </xf>
    <xf numFmtId="0" fontId="51" fillId="0" borderId="46" xfId="0" applyFont="1" applyFill="1" applyBorder="1" applyAlignment="1">
      <alignment horizontal="center"/>
    </xf>
    <xf numFmtId="3" fontId="51" fillId="0" borderId="46" xfId="54" applyNumberFormat="1" applyFont="1" applyFill="1" applyBorder="1" applyAlignment="1">
      <alignment horizontal="center"/>
    </xf>
    <xf numFmtId="0" fontId="20" fillId="0" borderId="43" xfId="0" applyFont="1" applyFill="1" applyBorder="1"/>
    <xf numFmtId="3" fontId="20" fillId="0" borderId="55" xfId="0" applyNumberFormat="1" applyFont="1" applyFill="1" applyBorder="1"/>
    <xf numFmtId="3" fontId="20" fillId="0" borderId="88" xfId="54" applyNumberFormat="1" applyFont="1" applyFill="1" applyBorder="1"/>
    <xf numFmtId="3" fontId="20" fillId="0" borderId="87" xfId="54" applyNumberFormat="1" applyFont="1" applyFill="1" applyBorder="1"/>
    <xf numFmtId="3" fontId="20" fillId="0" borderId="55" xfId="54" applyNumberFormat="1" applyFont="1" applyFill="1" applyBorder="1"/>
    <xf numFmtId="3" fontId="20" fillId="0" borderId="56" xfId="54" applyNumberFormat="1" applyFont="1" applyFill="1" applyBorder="1"/>
    <xf numFmtId="3" fontId="19" fillId="0" borderId="0" xfId="0" applyNumberFormat="1" applyFont="1" applyFill="1"/>
    <xf numFmtId="0" fontId="20" fillId="0" borderId="28" xfId="0" applyFont="1" applyFill="1" applyBorder="1"/>
    <xf numFmtId="3" fontId="20" fillId="0" borderId="16" xfId="0" applyNumberFormat="1" applyFont="1" applyFill="1" applyBorder="1"/>
    <xf numFmtId="3" fontId="20" fillId="0" borderId="36" xfId="54" applyNumberFormat="1" applyFont="1" applyFill="1" applyBorder="1"/>
    <xf numFmtId="3" fontId="20" fillId="0" borderId="74" xfId="54" applyNumberFormat="1" applyFont="1" applyFill="1" applyBorder="1"/>
    <xf numFmtId="3" fontId="20" fillId="0" borderId="16" xfId="54" applyNumberFormat="1" applyFont="1" applyFill="1" applyBorder="1"/>
    <xf numFmtId="3" fontId="20" fillId="0" borderId="37" xfId="54" applyNumberFormat="1" applyFont="1" applyFill="1" applyBorder="1"/>
    <xf numFmtId="3" fontId="20" fillId="87" borderId="16" xfId="54" applyNumberFormat="1" applyFont="1" applyFill="1" applyBorder="1"/>
    <xf numFmtId="0" fontId="20" fillId="0" borderId="28" xfId="0" applyFont="1" applyFill="1" applyBorder="1" applyAlignment="1">
      <alignment wrapText="1"/>
    </xf>
    <xf numFmtId="0" fontId="34" fillId="0" borderId="31" xfId="0" applyFont="1" applyFill="1" applyBorder="1"/>
    <xf numFmtId="0" fontId="20" fillId="0" borderId="31" xfId="0" applyFont="1" applyFill="1" applyBorder="1" applyAlignment="1">
      <alignment horizontal="center" vertical="center"/>
    </xf>
    <xf numFmtId="3" fontId="20" fillId="0" borderId="61" xfId="0" applyNumberFormat="1" applyFont="1" applyFill="1" applyBorder="1" applyAlignment="1">
      <alignment vertical="center"/>
    </xf>
    <xf numFmtId="3" fontId="20" fillId="0" borderId="89" xfId="0" applyNumberFormat="1" applyFont="1" applyFill="1" applyBorder="1" applyAlignment="1">
      <alignment vertical="center"/>
    </xf>
    <xf numFmtId="3" fontId="20" fillId="0" borderId="90" xfId="0" applyNumberFormat="1" applyFont="1" applyFill="1" applyBorder="1" applyAlignment="1">
      <alignment vertical="center"/>
    </xf>
    <xf numFmtId="3" fontId="20" fillId="0" borderId="91" xfId="0" applyNumberFormat="1" applyFont="1" applyFill="1" applyBorder="1" applyAlignment="1">
      <alignment vertical="center"/>
    </xf>
    <xf numFmtId="0" fontId="22" fillId="0" borderId="0" xfId="0" applyFont="1" applyFill="1"/>
    <xf numFmtId="0" fontId="53" fillId="0" borderId="0" xfId="0" applyFont="1" applyFill="1"/>
    <xf numFmtId="3" fontId="53" fillId="0" borderId="0" xfId="0" applyNumberFormat="1" applyFont="1" applyFill="1"/>
    <xf numFmtId="0" fontId="76" fillId="0" borderId="71" xfId="0" applyFont="1" applyFill="1" applyBorder="1"/>
    <xf numFmtId="0" fontId="86" fillId="0" borderId="28" xfId="0" applyFont="1" applyFill="1" applyBorder="1" applyAlignment="1">
      <alignment horizontal="center"/>
    </xf>
    <xf numFmtId="0" fontId="51" fillId="0" borderId="136" xfId="0" applyFont="1" applyFill="1" applyBorder="1" applyAlignment="1">
      <alignment horizontal="center"/>
    </xf>
    <xf numFmtId="0" fontId="56" fillId="0" borderId="140" xfId="0" applyFont="1" applyFill="1" applyBorder="1" applyAlignment="1">
      <alignment horizontal="center"/>
    </xf>
    <xf numFmtId="0" fontId="51" fillId="0" borderId="141" xfId="0" applyFont="1" applyFill="1" applyBorder="1" applyAlignment="1">
      <alignment horizontal="center"/>
    </xf>
    <xf numFmtId="0" fontId="51" fillId="0" borderId="140" xfId="0" applyFont="1" applyFill="1" applyBorder="1" applyAlignment="1">
      <alignment horizontal="center"/>
    </xf>
    <xf numFmtId="0" fontId="51" fillId="0" borderId="142" xfId="0" applyFont="1" applyFill="1" applyBorder="1" applyAlignment="1">
      <alignment horizontal="center"/>
    </xf>
    <xf numFmtId="3" fontId="51" fillId="0" borderId="142" xfId="54" applyNumberFormat="1" applyFont="1" applyFill="1" applyBorder="1" applyAlignment="1">
      <alignment horizontal="center"/>
    </xf>
    <xf numFmtId="3" fontId="20" fillId="0" borderId="83" xfId="0" applyNumberFormat="1" applyFont="1" applyFill="1" applyBorder="1"/>
    <xf numFmtId="0" fontId="20" fillId="0" borderId="27" xfId="0" applyFont="1" applyFill="1" applyBorder="1"/>
    <xf numFmtId="0" fontId="20" fillId="0" borderId="83" xfId="0" applyFont="1" applyFill="1" applyBorder="1"/>
    <xf numFmtId="0" fontId="20" fillId="0" borderId="27" xfId="0" applyFont="1" applyFill="1" applyBorder="1" applyAlignment="1">
      <alignment horizontal="left"/>
    </xf>
    <xf numFmtId="0" fontId="20" fillId="0" borderId="30" xfId="0" applyFont="1" applyFill="1" applyBorder="1"/>
    <xf numFmtId="3" fontId="20" fillId="0" borderId="73" xfId="54" applyNumberFormat="1" applyFont="1" applyFill="1" applyBorder="1"/>
    <xf numFmtId="3" fontId="20" fillId="0" borderId="18" xfId="54" applyNumberFormat="1" applyFont="1" applyFill="1" applyBorder="1"/>
    <xf numFmtId="3" fontId="20" fillId="0" borderId="92" xfId="54" applyNumberFormat="1" applyFont="1" applyFill="1" applyBorder="1"/>
    <xf numFmtId="3" fontId="20" fillId="0" borderId="20" xfId="54" applyNumberFormat="1" applyFont="1" applyFill="1" applyBorder="1"/>
    <xf numFmtId="3" fontId="20" fillId="0" borderId="86" xfId="54" applyNumberFormat="1" applyFont="1" applyFill="1" applyBorder="1"/>
    <xf numFmtId="3" fontId="20" fillId="0" borderId="17" xfId="54" applyNumberFormat="1" applyFont="1" applyFill="1" applyBorder="1"/>
    <xf numFmtId="3" fontId="20" fillId="0" borderId="18" xfId="0" applyNumberFormat="1" applyFont="1" applyFill="1" applyBorder="1"/>
    <xf numFmtId="3" fontId="20" fillId="0" borderId="19" xfId="54" applyNumberFormat="1" applyFont="1" applyFill="1" applyBorder="1"/>
    <xf numFmtId="3" fontId="20" fillId="0" borderId="54" xfId="54" applyNumberFormat="1" applyFont="1" applyFill="1" applyBorder="1"/>
    <xf numFmtId="0" fontId="54" fillId="0" borderId="0" xfId="0" applyFont="1" applyFill="1" applyAlignment="1">
      <alignment horizontal="right"/>
    </xf>
    <xf numFmtId="0" fontId="76" fillId="0" borderId="56" xfId="0" applyFont="1" applyFill="1" applyBorder="1" applyAlignment="1">
      <alignment horizontal="center"/>
    </xf>
    <xf numFmtId="0" fontId="51" fillId="0" borderId="72" xfId="0" applyFont="1" applyFill="1" applyBorder="1" applyAlignment="1">
      <alignment horizontal="center"/>
    </xf>
    <xf numFmtId="0" fontId="19" fillId="0" borderId="20" xfId="0" applyFont="1" applyFill="1" applyBorder="1"/>
    <xf numFmtId="3" fontId="93" fillId="0" borderId="91" xfId="0" applyNumberFormat="1" applyFont="1" applyFill="1" applyBorder="1" applyAlignment="1">
      <alignment vertical="center"/>
    </xf>
    <xf numFmtId="3" fontId="94" fillId="0" borderId="0" xfId="0" applyNumberFormat="1" applyFont="1" applyFill="1" applyBorder="1"/>
    <xf numFmtId="3" fontId="53" fillId="0" borderId="0" xfId="0" applyNumberFormat="1" applyFont="1" applyFill="1" applyBorder="1"/>
    <xf numFmtId="0" fontId="53" fillId="0" borderId="0" xfId="0" applyFont="1" applyFill="1" applyBorder="1"/>
    <xf numFmtId="0" fontId="19" fillId="0" borderId="0" xfId="270" applyFont="1" applyFill="1"/>
    <xf numFmtId="3" fontId="19" fillId="0" borderId="0" xfId="270" applyNumberFormat="1" applyFont="1" applyFill="1"/>
    <xf numFmtId="49" fontId="34" fillId="0" borderId="0" xfId="270" applyNumberFormat="1" applyFont="1" applyFill="1"/>
    <xf numFmtId="0" fontId="34" fillId="0" borderId="0" xfId="270" applyFont="1" applyFill="1"/>
    <xf numFmtId="3" fontId="34" fillId="0" borderId="0" xfId="270" applyNumberFormat="1" applyFont="1" applyFill="1"/>
    <xf numFmtId="0" fontId="20" fillId="0" borderId="36" xfId="270" applyFont="1" applyFill="1" applyBorder="1" applyAlignment="1">
      <alignment horizontal="center" vertical="center" wrapText="1"/>
    </xf>
    <xf numFmtId="3" fontId="20" fillId="0" borderId="36" xfId="270" applyNumberFormat="1" applyFont="1" applyFill="1" applyBorder="1" applyAlignment="1">
      <alignment vertical="center" wrapText="1"/>
    </xf>
    <xf numFmtId="3" fontId="20" fillId="0" borderId="37" xfId="270" applyNumberFormat="1" applyFont="1" applyFill="1" applyBorder="1" applyAlignment="1">
      <alignment vertical="center" wrapText="1"/>
    </xf>
    <xf numFmtId="4" fontId="19" fillId="0" borderId="0" xfId="270" applyNumberFormat="1" applyFont="1" applyFill="1"/>
    <xf numFmtId="0" fontId="20" fillId="0" borderId="36" xfId="270" applyFont="1" applyFill="1" applyBorder="1" applyAlignment="1">
      <alignment horizontal="center" vertical="center"/>
    </xf>
    <xf numFmtId="0" fontId="20" fillId="0" borderId="52" xfId="270" applyFont="1" applyFill="1" applyBorder="1" applyAlignment="1">
      <alignment horizontal="center" vertical="center"/>
    </xf>
    <xf numFmtId="3" fontId="20" fillId="0" borderId="52" xfId="270" applyNumberFormat="1" applyFont="1" applyFill="1" applyBorder="1" applyAlignment="1">
      <alignment vertical="center"/>
    </xf>
    <xf numFmtId="3" fontId="20" fillId="0" borderId="59" xfId="270" applyNumberFormat="1" applyFont="1" applyFill="1" applyBorder="1" applyAlignment="1">
      <alignment vertical="center"/>
    </xf>
    <xf numFmtId="176" fontId="19" fillId="0" borderId="0" xfId="270" applyNumberFormat="1" applyFont="1" applyFill="1"/>
    <xf numFmtId="0" fontId="34" fillId="0" borderId="140" xfId="270" applyFont="1" applyFill="1" applyBorder="1" applyAlignment="1">
      <alignment horizontal="center" vertical="center" wrapText="1"/>
    </xf>
    <xf numFmtId="3" fontId="34" fillId="0" borderId="140" xfId="270" applyNumberFormat="1" applyFont="1" applyFill="1" applyBorder="1" applyAlignment="1">
      <alignment vertical="center"/>
    </xf>
    <xf numFmtId="3" fontId="34" fillId="0" borderId="142" xfId="270" applyNumberFormat="1" applyFont="1" applyFill="1" applyBorder="1" applyAlignment="1">
      <alignment vertical="center"/>
    </xf>
    <xf numFmtId="0" fontId="34" fillId="0" borderId="36" xfId="270" applyFont="1" applyFill="1" applyBorder="1" applyAlignment="1">
      <alignment horizontal="center" vertical="center"/>
    </xf>
    <xf numFmtId="3" fontId="34" fillId="0" borderId="36" xfId="270" applyNumberFormat="1" applyFont="1" applyFill="1" applyBorder="1" applyAlignment="1">
      <alignment vertical="center"/>
    </xf>
    <xf numFmtId="3" fontId="34" fillId="0" borderId="37" xfId="270" applyNumberFormat="1" applyFont="1" applyFill="1" applyBorder="1" applyAlignment="1">
      <alignment vertical="center"/>
    </xf>
    <xf numFmtId="0" fontId="34" fillId="0" borderId="36" xfId="270" applyFont="1" applyFill="1" applyBorder="1" applyAlignment="1">
      <alignment horizontal="center" vertical="center" wrapText="1"/>
    </xf>
    <xf numFmtId="0" fontId="34" fillId="0" borderId="52" xfId="270" applyFont="1" applyFill="1" applyBorder="1" applyAlignment="1">
      <alignment horizontal="center" vertical="center"/>
    </xf>
    <xf numFmtId="3" fontId="20" fillId="0" borderId="140" xfId="270" applyNumberFormat="1" applyFont="1" applyFill="1" applyBorder="1" applyAlignment="1">
      <alignment vertical="center"/>
    </xf>
    <xf numFmtId="3" fontId="20" fillId="0" borderId="142" xfId="270" applyNumberFormat="1" applyFont="1" applyFill="1" applyBorder="1" applyAlignment="1">
      <alignment vertical="center"/>
    </xf>
    <xf numFmtId="3" fontId="20" fillId="0" borderId="36" xfId="270" applyNumberFormat="1" applyFont="1" applyFill="1" applyBorder="1" applyAlignment="1">
      <alignment vertical="center"/>
    </xf>
    <xf numFmtId="3" fontId="20" fillId="0" borderId="37" xfId="270" applyNumberFormat="1" applyFont="1" applyFill="1" applyBorder="1" applyAlignment="1">
      <alignment vertical="center"/>
    </xf>
    <xf numFmtId="3" fontId="34" fillId="0" borderId="52" xfId="270" applyNumberFormat="1" applyFont="1" applyFill="1" applyBorder="1" applyAlignment="1">
      <alignment vertical="center"/>
    </xf>
    <xf numFmtId="3" fontId="34" fillId="0" borderId="59" xfId="270" applyNumberFormat="1" applyFont="1" applyFill="1" applyBorder="1" applyAlignment="1">
      <alignment vertical="center"/>
    </xf>
    <xf numFmtId="0" fontId="34" fillId="0" borderId="143" xfId="270" applyFont="1" applyFill="1" applyBorder="1" applyAlignment="1">
      <alignment horizontal="center" vertical="center" wrapText="1"/>
    </xf>
    <xf numFmtId="0" fontId="34" fillId="0" borderId="74" xfId="270" applyFont="1" applyFill="1" applyBorder="1" applyAlignment="1">
      <alignment horizontal="center" vertical="center"/>
    </xf>
    <xf numFmtId="0" fontId="34" fillId="0" borderId="74" xfId="270" applyFont="1" applyFill="1" applyBorder="1" applyAlignment="1">
      <alignment horizontal="center" vertical="center" wrapText="1"/>
    </xf>
    <xf numFmtId="0" fontId="34" fillId="0" borderId="71" xfId="270" applyFont="1" applyFill="1" applyBorder="1" applyAlignment="1">
      <alignment horizontal="center" vertical="center"/>
    </xf>
    <xf numFmtId="3" fontId="34" fillId="0" borderId="139" xfId="270" applyNumberFormat="1" applyFont="1" applyFill="1" applyBorder="1" applyAlignment="1">
      <alignment vertical="center"/>
    </xf>
    <xf numFmtId="3" fontId="34" fillId="0" borderId="0" xfId="270" applyNumberFormat="1" applyFont="1" applyFill="1" applyBorder="1" applyAlignment="1">
      <alignment vertical="center"/>
    </xf>
    <xf numFmtId="3" fontId="34" fillId="0" borderId="24" xfId="270" applyNumberFormat="1" applyFont="1" applyFill="1" applyBorder="1" applyAlignment="1">
      <alignment vertical="center"/>
    </xf>
    <xf numFmtId="3" fontId="34" fillId="0" borderId="74" xfId="270" applyNumberFormat="1" applyFont="1" applyFill="1" applyBorder="1" applyAlignment="1">
      <alignment vertical="center"/>
    </xf>
    <xf numFmtId="3" fontId="34" fillId="0" borderId="71" xfId="270" applyNumberFormat="1" applyFont="1" applyFill="1" applyBorder="1" applyAlignment="1">
      <alignment vertical="center"/>
    </xf>
    <xf numFmtId="3" fontId="20" fillId="0" borderId="21" xfId="270" applyNumberFormat="1" applyFont="1" applyFill="1" applyBorder="1" applyAlignment="1">
      <alignment vertical="center"/>
    </xf>
    <xf numFmtId="3" fontId="20" fillId="0" borderId="22" xfId="270" applyNumberFormat="1" applyFont="1" applyFill="1" applyBorder="1" applyAlignment="1">
      <alignment vertical="center"/>
    </xf>
    <xf numFmtId="3" fontId="34" fillId="0" borderId="17" xfId="270" applyNumberFormat="1" applyFont="1" applyFill="1" applyBorder="1" applyAlignment="1">
      <alignment vertical="center"/>
    </xf>
    <xf numFmtId="3" fontId="34" fillId="0" borderId="13" xfId="270" applyNumberFormat="1" applyFont="1" applyFill="1" applyBorder="1" applyAlignment="1">
      <alignment vertical="center"/>
    </xf>
    <xf numFmtId="3" fontId="34" fillId="0" borderId="21" xfId="270" applyNumberFormat="1" applyFont="1" applyFill="1" applyBorder="1" applyAlignment="1">
      <alignment vertical="center"/>
    </xf>
    <xf numFmtId="3" fontId="34" fillId="0" borderId="22" xfId="270" applyNumberFormat="1" applyFont="1" applyFill="1" applyBorder="1" applyAlignment="1">
      <alignment vertical="center"/>
    </xf>
    <xf numFmtId="3" fontId="20" fillId="0" borderId="17" xfId="270" applyNumberFormat="1" applyFont="1" applyFill="1" applyBorder="1" applyAlignment="1">
      <alignment vertical="center"/>
    </xf>
    <xf numFmtId="3" fontId="20" fillId="0" borderId="13" xfId="270" applyNumberFormat="1" applyFont="1" applyFill="1" applyBorder="1" applyAlignment="1">
      <alignment vertical="center"/>
    </xf>
    <xf numFmtId="3" fontId="20" fillId="0" borderId="141" xfId="270" applyNumberFormat="1" applyFont="1" applyFill="1" applyBorder="1" applyAlignment="1">
      <alignment vertical="center"/>
    </xf>
    <xf numFmtId="3" fontId="20" fillId="0" borderId="135" xfId="270" applyNumberFormat="1" applyFont="1" applyFill="1" applyBorder="1" applyAlignment="1">
      <alignment vertical="center"/>
    </xf>
    <xf numFmtId="0" fontId="20" fillId="0" borderId="140" xfId="270" applyFont="1" applyFill="1" applyBorder="1" applyAlignment="1">
      <alignment horizontal="center" vertical="center" wrapText="1"/>
    </xf>
    <xf numFmtId="0" fontId="19" fillId="0" borderId="0" xfId="270" applyFont="1" applyFill="1" applyAlignment="1"/>
    <xf numFmtId="0" fontId="16" fillId="0" borderId="0" xfId="46" applyFont="1" applyFill="1" applyAlignment="1">
      <alignment wrapText="1"/>
    </xf>
    <xf numFmtId="0" fontId="34" fillId="0" borderId="88" xfId="270" applyFont="1" applyFill="1" applyBorder="1" applyAlignment="1">
      <alignment horizontal="center" vertical="center" wrapText="1"/>
    </xf>
    <xf numFmtId="3" fontId="20" fillId="0" borderId="88" xfId="270" applyNumberFormat="1" applyFont="1" applyFill="1" applyBorder="1" applyAlignment="1">
      <alignment vertical="center"/>
    </xf>
    <xf numFmtId="3" fontId="20" fillId="0" borderId="86" xfId="270" applyNumberFormat="1" applyFont="1" applyFill="1" applyBorder="1" applyAlignment="1">
      <alignment vertical="center"/>
    </xf>
    <xf numFmtId="3" fontId="20" fillId="0" borderId="11" xfId="270" applyNumberFormat="1" applyFont="1" applyFill="1" applyBorder="1" applyAlignment="1">
      <alignment vertical="center"/>
    </xf>
    <xf numFmtId="0" fontId="16" fillId="0" borderId="0" xfId="46" applyFont="1" applyAlignment="1">
      <alignment vertical="center" wrapText="1"/>
    </xf>
    <xf numFmtId="3" fontId="20" fillId="0" borderId="88" xfId="270" applyNumberFormat="1" applyFont="1" applyFill="1" applyBorder="1" applyAlignment="1"/>
    <xf numFmtId="3" fontId="20" fillId="0" borderId="11" xfId="270" applyNumberFormat="1" applyFont="1" applyFill="1" applyBorder="1" applyAlignment="1"/>
    <xf numFmtId="3" fontId="20" fillId="0" borderId="36" xfId="270" applyNumberFormat="1" applyFont="1" applyFill="1" applyBorder="1" applyAlignment="1"/>
    <xf numFmtId="3" fontId="20" fillId="0" borderId="37" xfId="270" applyNumberFormat="1" applyFont="1" applyFill="1" applyBorder="1" applyAlignment="1"/>
    <xf numFmtId="0" fontId="20" fillId="0" borderId="73" xfId="270" applyFont="1" applyFill="1" applyBorder="1" applyAlignment="1">
      <alignment horizontal="center" vertical="center"/>
    </xf>
    <xf numFmtId="3" fontId="20" fillId="0" borderId="73" xfId="270" applyNumberFormat="1" applyFont="1" applyFill="1" applyBorder="1" applyAlignment="1"/>
    <xf numFmtId="3" fontId="20" fillId="0" borderId="19" xfId="270" applyNumberFormat="1" applyFont="1" applyFill="1" applyBorder="1" applyAlignment="1"/>
    <xf numFmtId="3" fontId="20" fillId="0" borderId="20" xfId="270" applyNumberFormat="1" applyFont="1" applyFill="1" applyBorder="1" applyAlignment="1"/>
    <xf numFmtId="0" fontId="16" fillId="0" borderId="0" xfId="46" applyFont="1" applyFill="1" applyAlignment="1"/>
    <xf numFmtId="3" fontId="16" fillId="0" borderId="0" xfId="46" applyNumberFormat="1" applyFont="1" applyFill="1" applyAlignment="1"/>
    <xf numFmtId="0" fontId="76" fillId="87" borderId="74" xfId="0" applyFont="1" applyFill="1" applyBorder="1" applyAlignment="1">
      <alignment horizontal="center"/>
    </xf>
    <xf numFmtId="3" fontId="20" fillId="87" borderId="37" xfId="54" applyNumberFormat="1" applyFont="1" applyFill="1" applyBorder="1"/>
    <xf numFmtId="0" fontId="19" fillId="0" borderId="0" xfId="52" applyFont="1" applyFill="1"/>
    <xf numFmtId="0" fontId="19" fillId="0" borderId="0" xfId="49" applyFont="1" applyFill="1" applyAlignment="1">
      <alignment horizontal="right"/>
    </xf>
    <xf numFmtId="0" fontId="21" fillId="0" borderId="0" xfId="49" applyFont="1" applyFill="1" applyAlignment="1">
      <alignment horizontal="left"/>
    </xf>
    <xf numFmtId="0" fontId="22" fillId="0" borderId="0" xfId="49" applyFont="1" applyFill="1" applyAlignment="1">
      <alignment horizontal="left"/>
    </xf>
    <xf numFmtId="0" fontId="33" fillId="0" borderId="0" xfId="49" applyFont="1" applyFill="1" applyAlignment="1"/>
    <xf numFmtId="0" fontId="19" fillId="0" borderId="0" xfId="49" applyFont="1" applyFill="1"/>
    <xf numFmtId="0" fontId="53" fillId="0" borderId="0" xfId="49" applyFont="1" applyFill="1" applyAlignment="1">
      <alignment horizontal="left"/>
    </xf>
    <xf numFmtId="0" fontId="55" fillId="0" borderId="0" xfId="49" applyFont="1" applyFill="1" applyAlignment="1">
      <alignment horizontal="center"/>
    </xf>
    <xf numFmtId="0" fontId="19" fillId="0" borderId="0" xfId="49" applyFont="1" applyFill="1" applyAlignment="1">
      <alignment horizontal="centerContinuous"/>
    </xf>
    <xf numFmtId="0" fontId="87" fillId="0" borderId="0" xfId="49" applyFont="1" applyFill="1" applyAlignment="1">
      <alignment horizontal="centerContinuous"/>
    </xf>
    <xf numFmtId="0" fontId="19" fillId="0" borderId="0" xfId="49" applyFont="1" applyFill="1" applyAlignment="1">
      <alignment horizontal="center"/>
    </xf>
    <xf numFmtId="0" fontId="19" fillId="0" borderId="61" xfId="49" applyFont="1" applyFill="1" applyBorder="1" applyAlignment="1">
      <alignment wrapText="1"/>
    </xf>
    <xf numFmtId="49" fontId="22" fillId="0" borderId="89" xfId="49" applyNumberFormat="1" applyFont="1" applyFill="1" applyBorder="1" applyAlignment="1">
      <alignment horizontal="center" wrapText="1"/>
    </xf>
    <xf numFmtId="0" fontId="22" fillId="0" borderId="60" xfId="49" applyFont="1" applyFill="1" applyBorder="1" applyAlignment="1">
      <alignment horizontal="centerContinuous" vertical="justify" wrapText="1"/>
    </xf>
    <xf numFmtId="0" fontId="22" fillId="0" borderId="82" xfId="49" applyFont="1" applyFill="1" applyBorder="1" applyAlignment="1">
      <alignment horizontal="centerContinuous" vertical="justify" wrapText="1"/>
    </xf>
    <xf numFmtId="0" fontId="19" fillId="0" borderId="16" xfId="49" applyFont="1" applyFill="1" applyBorder="1" applyAlignment="1">
      <alignment horizontal="center" vertical="center"/>
    </xf>
    <xf numFmtId="49" fontId="19" fillId="0" borderId="0" xfId="49" applyNumberFormat="1" applyFont="1" applyFill="1" applyBorder="1" applyAlignment="1">
      <alignment vertical="center"/>
    </xf>
    <xf numFmtId="3" fontId="19" fillId="0" borderId="28" xfId="49" applyNumberFormat="1" applyFont="1" applyFill="1" applyBorder="1" applyAlignment="1">
      <alignment horizontal="right" vertical="center" wrapText="1"/>
    </xf>
    <xf numFmtId="3" fontId="19" fillId="0" borderId="54" xfId="49" applyNumberFormat="1" applyFont="1" applyFill="1" applyBorder="1" applyAlignment="1">
      <alignment horizontal="right" vertical="center" wrapText="1"/>
    </xf>
    <xf numFmtId="0" fontId="19" fillId="0" borderId="80" xfId="49" applyFont="1" applyFill="1" applyBorder="1" applyAlignment="1">
      <alignment vertical="center"/>
    </xf>
    <xf numFmtId="49" fontId="19" fillId="0" borderId="24" xfId="49" applyNumberFormat="1" applyFont="1" applyFill="1" applyBorder="1" applyAlignment="1">
      <alignment vertical="center"/>
    </xf>
    <xf numFmtId="3" fontId="19" fillId="0" borderId="51" xfId="49" applyNumberFormat="1" applyFont="1" applyFill="1" applyBorder="1" applyAlignment="1">
      <alignment horizontal="right" vertical="center" wrapText="1"/>
    </xf>
    <xf numFmtId="3" fontId="19" fillId="0" borderId="104" xfId="49" applyNumberFormat="1" applyFont="1" applyFill="1" applyBorder="1" applyAlignment="1">
      <alignment horizontal="right" vertical="center" wrapText="1"/>
    </xf>
    <xf numFmtId="3" fontId="19" fillId="0" borderId="28" xfId="49" applyNumberFormat="1" applyFont="1" applyFill="1" applyBorder="1" applyAlignment="1">
      <alignment vertical="center"/>
    </xf>
    <xf numFmtId="3" fontId="19" fillId="0" borderId="54" xfId="49" applyNumberFormat="1" applyFont="1" applyFill="1" applyBorder="1" applyAlignment="1">
      <alignment vertical="center"/>
    </xf>
    <xf numFmtId="0" fontId="19" fillId="0" borderId="16" xfId="49" applyFont="1" applyFill="1" applyBorder="1" applyAlignment="1">
      <alignment vertical="center"/>
    </xf>
    <xf numFmtId="3" fontId="19" fillId="0" borderId="51" xfId="49" applyNumberFormat="1" applyFont="1" applyFill="1" applyBorder="1" applyAlignment="1">
      <alignment vertical="center"/>
    </xf>
    <xf numFmtId="3" fontId="19" fillId="0" borderId="104" xfId="49" applyNumberFormat="1" applyFont="1" applyFill="1" applyBorder="1" applyAlignment="1">
      <alignment vertical="center"/>
    </xf>
    <xf numFmtId="0" fontId="19" fillId="0" borderId="54" xfId="49" applyFont="1" applyFill="1" applyBorder="1" applyAlignment="1">
      <alignment vertical="center"/>
    </xf>
    <xf numFmtId="49" fontId="19" fillId="0" borderId="36" xfId="49" applyNumberFormat="1" applyFont="1" applyFill="1" applyBorder="1" applyAlignment="1">
      <alignment vertical="center"/>
    </xf>
    <xf numFmtId="49" fontId="19" fillId="0" borderId="52" xfId="49" applyNumberFormat="1" applyFont="1" applyFill="1" applyBorder="1" applyAlignment="1">
      <alignment vertical="center"/>
    </xf>
    <xf numFmtId="0" fontId="19" fillId="0" borderId="136" xfId="49" applyFont="1" applyFill="1" applyBorder="1" applyAlignment="1">
      <alignment horizontal="center" vertical="center"/>
    </xf>
    <xf numFmtId="0" fontId="19" fillId="0" borderId="146" xfId="49" applyFont="1" applyFill="1" applyBorder="1" applyAlignment="1">
      <alignment horizontal="center" vertical="center"/>
    </xf>
    <xf numFmtId="49" fontId="19" fillId="0" borderId="137" xfId="49" applyNumberFormat="1" applyFont="1" applyFill="1" applyBorder="1" applyAlignment="1">
      <alignment vertical="center"/>
    </xf>
    <xf numFmtId="3" fontId="19" fillId="0" borderId="147" xfId="49" applyNumberFormat="1" applyFont="1" applyFill="1" applyBorder="1" applyAlignment="1">
      <alignment vertical="center"/>
    </xf>
    <xf numFmtId="3" fontId="19" fillId="0" borderId="138" xfId="49" applyNumberFormat="1" applyFont="1" applyFill="1" applyBorder="1" applyAlignment="1">
      <alignment vertical="center"/>
    </xf>
    <xf numFmtId="0" fontId="19" fillId="0" borderId="82" xfId="49" applyFont="1" applyFill="1" applyBorder="1" applyAlignment="1">
      <alignment vertical="center"/>
    </xf>
    <xf numFmtId="49" fontId="22" fillId="0" borderId="53" xfId="49" applyNumberFormat="1" applyFont="1" applyFill="1" applyBorder="1" applyAlignment="1">
      <alignment vertical="center"/>
    </xf>
    <xf numFmtId="3" fontId="22" fillId="0" borderId="60" xfId="49" applyNumberFormat="1" applyFont="1" applyFill="1" applyBorder="1" applyAlignment="1">
      <alignment vertical="center"/>
    </xf>
    <xf numFmtId="3" fontId="22" fillId="0" borderId="82" xfId="49" applyNumberFormat="1" applyFont="1" applyFill="1" applyBorder="1" applyAlignment="1">
      <alignment vertical="center"/>
    </xf>
    <xf numFmtId="0" fontId="19" fillId="0" borderId="80" xfId="49" applyFont="1" applyFill="1" applyBorder="1" applyAlignment="1">
      <alignment horizontal="center" vertical="center"/>
    </xf>
    <xf numFmtId="49" fontId="19" fillId="0" borderId="139" xfId="49" applyNumberFormat="1" applyFont="1" applyFill="1" applyBorder="1" applyAlignment="1">
      <alignment vertical="center"/>
    </xf>
    <xf numFmtId="3" fontId="19" fillId="0" borderId="133" xfId="49" applyNumberFormat="1" applyFont="1" applyFill="1" applyBorder="1" applyAlignment="1">
      <alignment vertical="center"/>
    </xf>
    <xf numFmtId="3" fontId="19" fillId="0" borderId="134" xfId="49" applyNumberFormat="1" applyFont="1" applyFill="1" applyBorder="1" applyAlignment="1">
      <alignment vertical="center"/>
    </xf>
    <xf numFmtId="4" fontId="19" fillId="0" borderId="0" xfId="52" applyNumberFormat="1" applyFont="1" applyFill="1"/>
    <xf numFmtId="49" fontId="19" fillId="0" borderId="17" xfId="49" applyNumberFormat="1" applyFont="1" applyFill="1" applyBorder="1" applyAlignment="1">
      <alignment vertical="center"/>
    </xf>
    <xf numFmtId="0" fontId="17" fillId="0" borderId="82" xfId="49" applyFont="1" applyFill="1" applyBorder="1" applyAlignment="1">
      <alignment vertical="center"/>
    </xf>
    <xf numFmtId="49" fontId="22" fillId="0" borderId="91" xfId="49" applyNumberFormat="1" applyFont="1" applyFill="1" applyBorder="1" applyAlignment="1">
      <alignment vertical="center"/>
    </xf>
    <xf numFmtId="49" fontId="22" fillId="0" borderId="91" xfId="49" applyNumberFormat="1" applyFont="1" applyFill="1" applyBorder="1" applyAlignment="1">
      <alignment vertical="center" wrapText="1"/>
    </xf>
    <xf numFmtId="49" fontId="19" fillId="0" borderId="91" xfId="49" applyNumberFormat="1" applyFont="1" applyFill="1" applyBorder="1" applyAlignment="1">
      <alignment vertical="center" wrapText="1"/>
    </xf>
    <xf numFmtId="3" fontId="19" fillId="0" borderId="82" xfId="49" applyNumberFormat="1" applyFont="1" applyFill="1" applyBorder="1" applyAlignment="1">
      <alignment vertical="center"/>
    </xf>
    <xf numFmtId="3" fontId="19" fillId="0" borderId="60" xfId="49" applyNumberFormat="1" applyFont="1" applyFill="1" applyBorder="1" applyAlignment="1">
      <alignment vertical="center"/>
    </xf>
    <xf numFmtId="0" fontId="19" fillId="0" borderId="0" xfId="49" applyFont="1" applyFill="1" applyBorder="1"/>
    <xf numFmtId="3" fontId="19" fillId="0" borderId="0" xfId="49" applyNumberFormat="1" applyFont="1" applyFill="1" applyBorder="1"/>
    <xf numFmtId="0" fontId="19" fillId="0" borderId="0" xfId="52" applyFont="1" applyFill="1" applyAlignment="1"/>
    <xf numFmtId="0" fontId="19" fillId="0" borderId="28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3" fontId="19" fillId="0" borderId="28" xfId="0" applyNumberFormat="1" applyFont="1" applyBorder="1" applyAlignment="1">
      <alignment vertical="center"/>
    </xf>
    <xf numFmtId="3" fontId="19" fillId="0" borderId="54" xfId="0" applyNumberFormat="1" applyFont="1" applyBorder="1" applyAlignment="1">
      <alignment vertical="center"/>
    </xf>
    <xf numFmtId="4" fontId="0" fillId="0" borderId="0" xfId="0" applyNumberFormat="1"/>
    <xf numFmtId="0" fontId="0" fillId="0" borderId="16" xfId="0" applyBorder="1" applyAlignment="1">
      <alignment horizontal="center" vertical="center"/>
    </xf>
    <xf numFmtId="3" fontId="19" fillId="0" borderId="0" xfId="52" applyNumberFormat="1" applyFont="1" applyFill="1"/>
    <xf numFmtId="0" fontId="0" fillId="0" borderId="82" xfId="0" applyBorder="1" applyAlignment="1">
      <alignment vertical="center"/>
    </xf>
    <xf numFmtId="1" fontId="39" fillId="0" borderId="94" xfId="24" applyNumberFormat="1" applyFont="1" applyFill="1" applyBorder="1" applyAlignment="1">
      <alignment horizontal="centerContinuous" vertical="center" wrapText="1"/>
    </xf>
    <xf numFmtId="3" fontId="39" fillId="0" borderId="95" xfId="24" applyNumberFormat="1" applyFont="1" applyFill="1" applyBorder="1" applyAlignment="1">
      <alignment horizontal="center" vertical="center" wrapText="1"/>
    </xf>
    <xf numFmtId="165" fontId="36" fillId="0" borderId="0" xfId="23" applyFont="1" applyFill="1" applyAlignment="1">
      <alignment horizontal="centerContinuous"/>
    </xf>
    <xf numFmtId="165" fontId="37" fillId="0" borderId="0" xfId="23" applyFont="1" applyFill="1" applyAlignment="1">
      <alignment horizontal="centerContinuous"/>
    </xf>
    <xf numFmtId="164" fontId="36" fillId="0" borderId="0" xfId="24" applyFont="1" applyFill="1" applyAlignment="1">
      <alignment horizontal="centerContinuous"/>
    </xf>
    <xf numFmtId="1" fontId="36" fillId="0" borderId="0" xfId="24" applyNumberFormat="1" applyFont="1" applyFill="1" applyAlignment="1"/>
    <xf numFmtId="3" fontId="38" fillId="0" borderId="0" xfId="24" applyNumberFormat="1" applyFont="1" applyFill="1" applyAlignment="1">
      <alignment horizontal="right"/>
    </xf>
    <xf numFmtId="0" fontId="29" fillId="0" borderId="0" xfId="0" applyNumberFormat="1" applyFont="1" applyFill="1" applyAlignment="1">
      <alignment horizontal="right"/>
    </xf>
    <xf numFmtId="49" fontId="39" fillId="0" borderId="93" xfId="24" applyNumberFormat="1" applyFont="1" applyFill="1" applyBorder="1"/>
    <xf numFmtId="173" fontId="27" fillId="0" borderId="28" xfId="24" applyNumberFormat="1" applyFont="1" applyFill="1" applyBorder="1" applyAlignment="1">
      <alignment horizontal="right"/>
    </xf>
    <xf numFmtId="1" fontId="27" fillId="0" borderId="31" xfId="24" applyNumberFormat="1" applyFont="1" applyFill="1" applyBorder="1" applyAlignment="1">
      <alignment horizontal="centerContinuous"/>
    </xf>
    <xf numFmtId="173" fontId="27" fillId="0" borderId="12" xfId="24" applyNumberFormat="1" applyFont="1" applyFill="1" applyBorder="1" applyAlignment="1">
      <alignment horizontal="right"/>
    </xf>
    <xf numFmtId="0" fontId="27" fillId="0" borderId="32" xfId="24" applyNumberFormat="1" applyFont="1" applyFill="1" applyBorder="1" applyAlignment="1">
      <alignment horizontal="center"/>
    </xf>
    <xf numFmtId="49" fontId="41" fillId="0" borderId="96" xfId="24" applyNumberFormat="1" applyFont="1" applyFill="1" applyBorder="1" applyAlignment="1">
      <alignment horizontal="center" vertical="center"/>
    </xf>
    <xf numFmtId="1" fontId="41" fillId="0" borderId="53" xfId="24" applyNumberFormat="1" applyFont="1" applyFill="1" applyBorder="1" applyAlignment="1">
      <alignment horizontal="center" vertical="center"/>
    </xf>
    <xf numFmtId="3" fontId="41" fillId="0" borderId="58" xfId="24" applyNumberFormat="1" applyFont="1" applyFill="1" applyBorder="1" applyAlignment="1">
      <alignment horizontal="center" vertical="center"/>
    </xf>
    <xf numFmtId="49" fontId="39" fillId="0" borderId="0" xfId="24" applyNumberFormat="1" applyFont="1" applyFill="1" applyBorder="1"/>
    <xf numFmtId="1" fontId="43" fillId="0" borderId="0" xfId="24" applyNumberFormat="1" applyFont="1" applyFill="1" applyBorder="1" applyAlignment="1">
      <alignment vertical="center"/>
    </xf>
    <xf numFmtId="3" fontId="43" fillId="0" borderId="0" xfId="24" applyNumberFormat="1" applyFont="1" applyFill="1" applyBorder="1" applyAlignment="1">
      <alignment vertical="center"/>
    </xf>
    <xf numFmtId="173" fontId="39" fillId="0" borderId="0" xfId="24" applyNumberFormat="1" applyFont="1" applyFill="1" applyBorder="1"/>
    <xf numFmtId="3" fontId="29" fillId="0" borderId="0" xfId="24" applyNumberFormat="1" applyFont="1" applyFill="1" applyBorder="1" applyAlignment="1">
      <alignment vertical="center"/>
    </xf>
    <xf numFmtId="49" fontId="27" fillId="0" borderId="100" xfId="24" applyNumberFormat="1" applyFont="1" applyFill="1" applyBorder="1"/>
    <xf numFmtId="49" fontId="27" fillId="0" borderId="38" xfId="24" applyNumberFormat="1" applyFont="1" applyFill="1" applyBorder="1"/>
    <xf numFmtId="1" fontId="27" fillId="0" borderId="0" xfId="24" applyNumberFormat="1" applyFont="1" applyFill="1" applyBorder="1" applyAlignment="1">
      <alignment horizontal="centerContinuous"/>
    </xf>
    <xf numFmtId="0" fontId="27" fillId="0" borderId="0" xfId="24" applyNumberFormat="1" applyFont="1" applyFill="1" applyBorder="1" applyAlignment="1">
      <alignment horizontal="center"/>
    </xf>
    <xf numFmtId="49" fontId="39" fillId="0" borderId="97" xfId="24" applyNumberFormat="1" applyFont="1" applyFill="1" applyBorder="1" applyAlignment="1">
      <alignment vertical="center"/>
    </xf>
    <xf numFmtId="1" fontId="39" fillId="0" borderId="98" xfId="24" applyNumberFormat="1" applyFont="1" applyFill="1" applyBorder="1" applyAlignment="1">
      <alignment vertical="center"/>
    </xf>
    <xf numFmtId="1" fontId="39" fillId="0" borderId="99" xfId="24" applyNumberFormat="1" applyFont="1" applyFill="1" applyBorder="1" applyAlignment="1">
      <alignment vertical="center"/>
    </xf>
    <xf numFmtId="173" fontId="39" fillId="0" borderId="77" xfId="24" applyNumberFormat="1" applyFont="1" applyFill="1" applyBorder="1" applyAlignment="1">
      <alignment horizontal="center" vertical="center" wrapText="1"/>
    </xf>
    <xf numFmtId="173" fontId="39" fillId="0" borderId="50" xfId="24" applyNumberFormat="1" applyFont="1" applyFill="1" applyBorder="1" applyAlignment="1">
      <alignment horizontal="centerContinuous" vertical="center" wrapText="1"/>
    </xf>
    <xf numFmtId="1" fontId="44" fillId="0" borderId="0" xfId="24" applyNumberFormat="1" applyFont="1" applyFill="1" applyBorder="1" applyAlignment="1"/>
    <xf numFmtId="1" fontId="44" fillId="0" borderId="42" xfId="24" applyNumberFormat="1" applyFont="1" applyFill="1" applyBorder="1" applyAlignment="1"/>
    <xf numFmtId="49" fontId="44" fillId="0" borderId="0" xfId="24" applyNumberFormat="1" applyFont="1" applyFill="1" applyBorder="1"/>
    <xf numFmtId="49" fontId="45" fillId="0" borderId="0" xfId="24" applyNumberFormat="1" applyFont="1" applyFill="1" applyBorder="1"/>
    <xf numFmtId="49" fontId="44" fillId="0" borderId="0" xfId="24" applyNumberFormat="1" applyFont="1" applyFill="1" applyBorder="1" applyAlignment="1"/>
    <xf numFmtId="49" fontId="44" fillId="0" borderId="0" xfId="0" applyNumberFormat="1" applyFont="1" applyFill="1" applyBorder="1" applyAlignment="1">
      <alignment horizontal="right"/>
    </xf>
    <xf numFmtId="49" fontId="46" fillId="0" borderId="0" xfId="0" applyNumberFormat="1" applyFont="1" applyFill="1" applyBorder="1" applyAlignment="1">
      <alignment horizontal="right"/>
    </xf>
    <xf numFmtId="49" fontId="44" fillId="0" borderId="0" xfId="0" applyNumberFormat="1" applyFont="1" applyFill="1" applyAlignment="1"/>
    <xf numFmtId="0" fontId="44" fillId="0" borderId="0" xfId="0" applyFont="1" applyFill="1"/>
    <xf numFmtId="0" fontId="27" fillId="0" borderId="0" xfId="0" applyFont="1" applyFill="1" applyAlignment="1"/>
    <xf numFmtId="3" fontId="27" fillId="0" borderId="0" xfId="0" applyNumberFormat="1" applyFont="1" applyFill="1" applyAlignment="1"/>
    <xf numFmtId="3" fontId="44" fillId="0" borderId="0" xfId="0" applyNumberFormat="1" applyFont="1" applyFill="1" applyAlignment="1"/>
    <xf numFmtId="4" fontId="44" fillId="0" borderId="0" xfId="0" applyNumberFormat="1" applyFont="1" applyFill="1" applyAlignment="1"/>
    <xf numFmtId="176" fontId="44" fillId="0" borderId="0" xfId="0" applyNumberFormat="1" applyFont="1" applyFill="1"/>
    <xf numFmtId="14" fontId="44" fillId="0" borderId="0" xfId="0" applyNumberFormat="1" applyFont="1" applyFill="1"/>
    <xf numFmtId="176" fontId="44" fillId="0" borderId="0" xfId="0" applyNumberFormat="1" applyFont="1" applyFill="1" applyAlignment="1"/>
    <xf numFmtId="176" fontId="27" fillId="0" borderId="0" xfId="0" applyNumberFormat="1" applyFont="1" applyFill="1" applyAlignment="1"/>
    <xf numFmtId="176" fontId="27" fillId="0" borderId="0" xfId="0" applyNumberFormat="1" applyFont="1" applyFill="1"/>
    <xf numFmtId="14" fontId="27" fillId="0" borderId="0" xfId="0" applyNumberFormat="1" applyFont="1" applyFill="1"/>
    <xf numFmtId="0" fontId="27" fillId="0" borderId="0" xfId="0" applyNumberFormat="1" applyFont="1" applyFill="1"/>
    <xf numFmtId="0" fontId="34" fillId="0" borderId="0" xfId="47" applyFont="1" applyFill="1"/>
    <xf numFmtId="164" fontId="8" fillId="0" borderId="27" xfId="24" applyFont="1" applyFill="1" applyBorder="1" applyAlignment="1">
      <alignment vertical="center" wrapText="1"/>
    </xf>
    <xf numFmtId="49" fontId="9" fillId="0" borderId="144" xfId="0" applyNumberFormat="1" applyFont="1" applyFill="1" applyBorder="1" applyAlignment="1">
      <alignment vertical="center" wrapText="1"/>
    </xf>
    <xf numFmtId="49" fontId="9" fillId="0" borderId="123" xfId="0" applyNumberFormat="1" applyFont="1" applyFill="1" applyBorder="1" applyAlignment="1">
      <alignment vertical="center" wrapText="1"/>
    </xf>
    <xf numFmtId="49" fontId="9" fillId="0" borderId="51" xfId="0" applyNumberFormat="1" applyFont="1" applyFill="1" applyBorder="1" applyAlignment="1">
      <alignment vertical="center" wrapText="1"/>
    </xf>
    <xf numFmtId="0" fontId="19" fillId="88" borderId="0" xfId="52" applyFont="1" applyFill="1"/>
    <xf numFmtId="3" fontId="19" fillId="88" borderId="0" xfId="52" applyNumberFormat="1" applyFont="1" applyFill="1"/>
    <xf numFmtId="0" fontId="0" fillId="0" borderId="0" xfId="0"/>
    <xf numFmtId="0" fontId="20" fillId="0" borderId="0" xfId="47" applyFont="1" applyAlignment="1">
      <alignment horizontal="centerContinuous"/>
    </xf>
    <xf numFmtId="0" fontId="51" fillId="0" borderId="0" xfId="47" applyFont="1" applyFill="1"/>
    <xf numFmtId="0" fontId="51" fillId="0" borderId="0" xfId="412" applyFont="1" applyFill="1" applyBorder="1" applyProtection="1">
      <protection locked="0"/>
    </xf>
    <xf numFmtId="0" fontId="19" fillId="0" borderId="0" xfId="47" applyFont="1" applyFill="1"/>
    <xf numFmtId="3" fontId="51" fillId="0" borderId="0" xfId="47" applyNumberFormat="1" applyFont="1" applyFill="1"/>
    <xf numFmtId="0" fontId="51" fillId="0" borderId="0" xfId="47" applyFont="1" applyFill="1" applyBorder="1" applyAlignment="1">
      <alignment horizontal="right" vertical="center"/>
    </xf>
    <xf numFmtId="3" fontId="51" fillId="0" borderId="0" xfId="47" applyNumberFormat="1" applyFont="1" applyFill="1" applyBorder="1" applyAlignment="1" applyProtection="1">
      <alignment horizontal="right" vertical="center" indent="1"/>
      <protection locked="0"/>
    </xf>
    <xf numFmtId="0" fontId="20" fillId="0" borderId="0" xfId="47" applyFont="1" applyFill="1"/>
    <xf numFmtId="0" fontId="19" fillId="0" borderId="0" xfId="412" applyFont="1" applyFill="1" applyBorder="1" applyProtection="1">
      <protection locked="0"/>
    </xf>
    <xf numFmtId="167" fontId="19" fillId="0" borderId="0" xfId="47" applyNumberFormat="1" applyFont="1" applyAlignment="1">
      <alignment horizontal="right"/>
    </xf>
    <xf numFmtId="167" fontId="51" fillId="0" borderId="0" xfId="47" applyNumberFormat="1" applyFont="1" applyBorder="1" applyAlignment="1">
      <alignment horizontal="right" vertical="center" indent="1"/>
    </xf>
    <xf numFmtId="1" fontId="34" fillId="0" borderId="0" xfId="47" applyNumberFormat="1" applyFont="1" applyFill="1"/>
    <xf numFmtId="0" fontId="19" fillId="0" borderId="0" xfId="47" applyFont="1"/>
    <xf numFmtId="1" fontId="19" fillId="0" borderId="0" xfId="47" applyNumberFormat="1" applyFont="1" applyFill="1"/>
    <xf numFmtId="1" fontId="20" fillId="0" borderId="0" xfId="47" applyNumberFormat="1" applyFont="1" applyAlignment="1">
      <alignment horizontal="centerContinuous"/>
    </xf>
    <xf numFmtId="0" fontId="19" fillId="0" borderId="0" xfId="47" applyFont="1" applyAlignment="1">
      <alignment horizontal="centerContinuous"/>
    </xf>
    <xf numFmtId="167" fontId="19" fillId="0" borderId="0" xfId="47" applyNumberFormat="1" applyFont="1" applyAlignment="1">
      <alignment horizontal="centerContinuous"/>
    </xf>
    <xf numFmtId="3" fontId="19" fillId="0" borderId="0" xfId="47" applyNumberFormat="1" applyFont="1"/>
    <xf numFmtId="1" fontId="51" fillId="0" borderId="0" xfId="47" applyNumberFormat="1" applyFont="1" applyFill="1" applyBorder="1" applyAlignment="1" applyProtection="1">
      <alignment horizontal="right" vertical="center" indent="1"/>
      <protection locked="0"/>
    </xf>
    <xf numFmtId="3" fontId="19" fillId="0" borderId="0" xfId="47" applyNumberFormat="1" applyFont="1" applyFill="1"/>
    <xf numFmtId="167" fontId="19" fillId="0" borderId="0" xfId="47" applyNumberFormat="1" applyFont="1" applyFill="1" applyBorder="1"/>
    <xf numFmtId="1" fontId="19" fillId="0" borderId="0" xfId="412" applyNumberFormat="1" applyFont="1" applyFill="1" applyBorder="1" applyProtection="1">
      <protection locked="0"/>
    </xf>
    <xf numFmtId="1" fontId="51" fillId="0" borderId="0" xfId="412" applyNumberFormat="1" applyFont="1" applyFill="1" applyBorder="1" applyProtection="1">
      <protection locked="0"/>
    </xf>
    <xf numFmtId="167" fontId="19" fillId="0" borderId="0" xfId="47" applyNumberFormat="1" applyFont="1" applyFill="1"/>
    <xf numFmtId="0" fontId="19" fillId="0" borderId="0" xfId="47" applyFont="1" applyAlignment="1">
      <alignment horizontal="center"/>
    </xf>
    <xf numFmtId="1" fontId="19" fillId="0" borderId="0" xfId="47" applyNumberFormat="1" applyFont="1" applyAlignment="1">
      <alignment horizontal="center"/>
    </xf>
    <xf numFmtId="0" fontId="19" fillId="0" borderId="0" xfId="47" applyFont="1" applyAlignment="1">
      <alignment horizontal="center" wrapText="1"/>
    </xf>
    <xf numFmtId="3" fontId="22" fillId="0" borderId="28" xfId="47" applyNumberFormat="1" applyFont="1" applyFill="1" applyBorder="1" applyAlignment="1">
      <alignment horizontal="right" vertical="center" wrapText="1"/>
    </xf>
    <xf numFmtId="167" fontId="19" fillId="0" borderId="28" xfId="399" applyNumberFormat="1" applyFont="1" applyFill="1" applyBorder="1" applyAlignment="1">
      <alignment horizontal="right" vertical="center"/>
    </xf>
    <xf numFmtId="3" fontId="51" fillId="0" borderId="28" xfId="47" applyNumberFormat="1" applyFont="1" applyFill="1" applyBorder="1" applyAlignment="1">
      <alignment horizontal="right" vertical="center" wrapText="1"/>
    </xf>
    <xf numFmtId="3" fontId="113" fillId="0" borderId="28" xfId="0" applyNumberFormat="1" applyFont="1" applyFill="1" applyBorder="1" applyAlignment="1">
      <alignment horizontal="right" vertical="center" wrapText="1"/>
    </xf>
    <xf numFmtId="3" fontId="89" fillId="0" borderId="28" xfId="53" applyNumberFormat="1" applyFont="1" applyFill="1" applyBorder="1" applyAlignment="1">
      <alignment horizontal="right" vertical="center" wrapText="1"/>
    </xf>
    <xf numFmtId="3" fontId="51" fillId="0" borderId="28" xfId="47" applyNumberFormat="1" applyFont="1" applyFill="1" applyBorder="1" applyAlignment="1">
      <alignment horizontal="right" vertical="center"/>
    </xf>
    <xf numFmtId="3" fontId="89" fillId="0" borderId="54" xfId="53" applyNumberFormat="1" applyFont="1" applyFill="1" applyBorder="1" applyAlignment="1">
      <alignment horizontal="right" vertical="center" wrapText="1"/>
    </xf>
    <xf numFmtId="3" fontId="114" fillId="0" borderId="51" xfId="0" applyNumberFormat="1" applyFont="1" applyFill="1" applyBorder="1" applyAlignment="1">
      <alignment horizontal="right" vertical="center" wrapText="1"/>
    </xf>
    <xf numFmtId="3" fontId="23" fillId="0" borderId="51" xfId="53" applyNumberFormat="1" applyFont="1" applyFill="1" applyBorder="1" applyAlignment="1">
      <alignment horizontal="right" vertical="center" wrapText="1"/>
    </xf>
    <xf numFmtId="3" fontId="51" fillId="0" borderId="51" xfId="47" applyNumberFormat="1" applyFont="1" applyFill="1" applyBorder="1" applyAlignment="1">
      <alignment horizontal="right" vertical="center"/>
    </xf>
    <xf numFmtId="3" fontId="89" fillId="0" borderId="51" xfId="53" applyNumberFormat="1" applyFont="1" applyFill="1" applyBorder="1" applyAlignment="1">
      <alignment horizontal="right" vertical="center" wrapText="1"/>
    </xf>
    <xf numFmtId="3" fontId="89" fillId="0" borderId="104" xfId="53" applyNumberFormat="1" applyFont="1" applyFill="1" applyBorder="1" applyAlignment="1">
      <alignment horizontal="right" vertical="center" wrapText="1"/>
    </xf>
    <xf numFmtId="3" fontId="51" fillId="0" borderId="28" xfId="47" applyNumberFormat="1" applyFont="1" applyFill="1" applyBorder="1" applyAlignment="1" applyProtection="1">
      <alignment horizontal="right" vertical="center"/>
      <protection locked="0"/>
    </xf>
    <xf numFmtId="3" fontId="51" fillId="0" borderId="51" xfId="47" applyNumberFormat="1" applyFont="1" applyFill="1" applyBorder="1" applyAlignment="1" applyProtection="1">
      <alignment horizontal="right" vertical="center"/>
      <protection locked="0"/>
    </xf>
    <xf numFmtId="3" fontId="113" fillId="0" borderId="51" xfId="0" applyNumberFormat="1" applyFont="1" applyFill="1" applyBorder="1" applyAlignment="1">
      <alignment horizontal="right" vertical="center" wrapText="1"/>
    </xf>
    <xf numFmtId="167" fontId="19" fillId="0" borderId="51" xfId="399" applyNumberFormat="1" applyFont="1" applyFill="1" applyBorder="1" applyAlignment="1">
      <alignment horizontal="right" vertical="center"/>
    </xf>
    <xf numFmtId="3" fontId="22" fillId="0" borderId="28" xfId="47" applyNumberFormat="1" applyFont="1" applyFill="1" applyBorder="1" applyAlignment="1" applyProtection="1">
      <alignment horizontal="right" vertical="center"/>
      <protection locked="0"/>
    </xf>
    <xf numFmtId="3" fontId="23" fillId="0" borderId="28" xfId="53" applyNumberFormat="1" applyFont="1" applyFill="1" applyBorder="1" applyAlignment="1">
      <alignment horizontal="right" vertical="center" wrapText="1"/>
    </xf>
    <xf numFmtId="3" fontId="22" fillId="0" borderId="51" xfId="47" applyNumberFormat="1" applyFont="1" applyFill="1" applyBorder="1" applyAlignment="1" applyProtection="1">
      <alignment horizontal="right" vertical="center"/>
      <protection locked="0"/>
    </xf>
    <xf numFmtId="3" fontId="51" fillId="0" borderId="28" xfId="47" applyNumberFormat="1" applyFont="1" applyFill="1" applyBorder="1" applyAlignment="1" applyProtection="1">
      <alignment horizontal="right" vertical="center" wrapText="1"/>
      <protection locked="0"/>
    </xf>
    <xf numFmtId="3" fontId="22" fillId="0" borderId="28" xfId="47" applyNumberFormat="1" applyFont="1" applyFill="1" applyBorder="1" applyAlignment="1" applyProtection="1">
      <alignment horizontal="right" vertical="center" wrapText="1"/>
      <protection locked="0"/>
    </xf>
    <xf numFmtId="3" fontId="114" fillId="0" borderId="28" xfId="0" applyNumberFormat="1" applyFont="1" applyFill="1" applyBorder="1" applyAlignment="1">
      <alignment horizontal="right" vertical="center" wrapText="1"/>
    </xf>
    <xf numFmtId="3" fontId="89" fillId="0" borderId="13" xfId="53" applyNumberFormat="1" applyFont="1" applyFill="1" applyBorder="1" applyAlignment="1">
      <alignment horizontal="right" vertical="center" wrapText="1"/>
    </xf>
    <xf numFmtId="3" fontId="23" fillId="0" borderId="13" xfId="53" applyNumberFormat="1" applyFont="1" applyFill="1" applyBorder="1" applyAlignment="1">
      <alignment horizontal="right" vertical="center" wrapText="1"/>
    </xf>
    <xf numFmtId="3" fontId="23" fillId="0" borderId="54" xfId="53" applyNumberFormat="1" applyFont="1" applyFill="1" applyBorder="1" applyAlignment="1">
      <alignment horizontal="right" vertical="center" wrapText="1"/>
    </xf>
    <xf numFmtId="3" fontId="89" fillId="0" borderId="22" xfId="53" applyNumberFormat="1" applyFont="1" applyFill="1" applyBorder="1" applyAlignment="1">
      <alignment horizontal="right" vertical="center" wrapText="1"/>
    </xf>
    <xf numFmtId="3" fontId="22" fillId="0" borderId="31" xfId="47" applyNumberFormat="1" applyFont="1" applyFill="1" applyBorder="1" applyAlignment="1" applyProtection="1">
      <alignment horizontal="right" vertical="center" wrapText="1"/>
      <protection locked="0"/>
    </xf>
    <xf numFmtId="3" fontId="114" fillId="0" borderId="31" xfId="0" applyNumberFormat="1" applyFont="1" applyFill="1" applyBorder="1" applyAlignment="1">
      <alignment horizontal="right" vertical="center" wrapText="1"/>
    </xf>
    <xf numFmtId="3" fontId="22" fillId="0" borderId="28" xfId="47" applyNumberFormat="1" applyFont="1" applyFill="1" applyBorder="1" applyAlignment="1">
      <alignment horizontal="right" vertical="center"/>
    </xf>
    <xf numFmtId="0" fontId="22" fillId="0" borderId="0" xfId="47" applyFont="1"/>
    <xf numFmtId="3" fontId="92" fillId="0" borderId="0" xfId="47" applyNumberFormat="1" applyFont="1" applyFill="1"/>
    <xf numFmtId="0" fontId="19" fillId="0" borderId="0" xfId="47" applyFont="1" applyFill="1" applyAlignment="1">
      <alignment horizontal="centerContinuous"/>
    </xf>
    <xf numFmtId="3" fontId="115" fillId="0" borderId="28" xfId="47" applyNumberFormat="1" applyFont="1" applyFill="1" applyBorder="1" applyAlignment="1">
      <alignment horizontal="right"/>
    </xf>
    <xf numFmtId="3" fontId="23" fillId="0" borderId="31" xfId="53" applyNumberFormat="1" applyFont="1" applyFill="1" applyBorder="1" applyAlignment="1">
      <alignment horizontal="right" vertical="center" wrapText="1"/>
    </xf>
    <xf numFmtId="3" fontId="22" fillId="0" borderId="54" xfId="47" applyNumberFormat="1" applyFont="1" applyFill="1" applyBorder="1" applyAlignment="1">
      <alignment horizontal="right" vertical="center" wrapText="1"/>
    </xf>
    <xf numFmtId="3" fontId="22" fillId="0" borderId="43" xfId="47" applyNumberFormat="1" applyFont="1" applyFill="1" applyBorder="1" applyAlignment="1">
      <alignment horizontal="right" vertical="center"/>
    </xf>
    <xf numFmtId="3" fontId="153" fillId="0" borderId="0" xfId="47" applyNumberFormat="1" applyFont="1" applyFill="1" applyBorder="1" applyAlignment="1" applyProtection="1">
      <alignment horizontal="right" vertical="center"/>
      <protection locked="0"/>
    </xf>
    <xf numFmtId="0" fontId="51" fillId="0" borderId="0" xfId="47" applyFont="1" applyFill="1" applyAlignment="1">
      <alignment horizontal="right"/>
    </xf>
    <xf numFmtId="3" fontId="22" fillId="0" borderId="54" xfId="47" applyNumberFormat="1" applyFont="1" applyFill="1" applyBorder="1" applyAlignment="1">
      <alignment horizontal="right" vertical="center"/>
    </xf>
    <xf numFmtId="3" fontId="153" fillId="0" borderId="0" xfId="47" applyNumberFormat="1" applyFont="1" applyFill="1" applyBorder="1" applyAlignment="1" applyProtection="1">
      <alignment horizontal="right" vertical="center" indent="1"/>
      <protection locked="0"/>
    </xf>
    <xf numFmtId="3" fontId="23" fillId="0" borderId="0" xfId="53" applyNumberFormat="1" applyFont="1" applyFill="1" applyBorder="1" applyAlignment="1">
      <alignment horizontal="right" vertical="center" wrapText="1"/>
    </xf>
    <xf numFmtId="0" fontId="22" fillId="0" borderId="82" xfId="49" applyFont="1" applyFill="1" applyBorder="1" applyAlignment="1">
      <alignment horizontal="center" vertical="justify" wrapText="1"/>
    </xf>
    <xf numFmtId="3" fontId="9" fillId="0" borderId="22" xfId="51" applyNumberFormat="1" applyFont="1" applyFill="1" applyBorder="1" applyAlignment="1" applyProtection="1">
      <alignment horizontal="right" vertical="center" indent="1"/>
      <protection locked="0"/>
    </xf>
    <xf numFmtId="3" fontId="12" fillId="0" borderId="13" xfId="0" applyNumberFormat="1" applyFont="1" applyFill="1" applyBorder="1" applyAlignment="1">
      <alignment horizontal="right" vertical="center" wrapText="1" indent="1"/>
    </xf>
    <xf numFmtId="0" fontId="8" fillId="0" borderId="28" xfId="24" applyNumberFormat="1" applyFont="1" applyBorder="1" applyAlignment="1">
      <alignment horizontal="right" indent="1"/>
    </xf>
    <xf numFmtId="0" fontId="16" fillId="0" borderId="51" xfId="0" applyFont="1" applyFill="1" applyBorder="1" applyAlignment="1">
      <alignment horizontal="right" vertical="center" indent="1"/>
    </xf>
    <xf numFmtId="0" fontId="9" fillId="0" borderId="51" xfId="0" applyFont="1" applyFill="1" applyBorder="1" applyAlignment="1">
      <alignment horizontal="right" vertical="center" indent="1"/>
    </xf>
    <xf numFmtId="0" fontId="148" fillId="0" borderId="51" xfId="0" applyFont="1" applyFill="1" applyBorder="1" applyAlignment="1">
      <alignment horizontal="right" vertical="center" indent="1"/>
    </xf>
    <xf numFmtId="172" fontId="25" fillId="0" borderId="60" xfId="24" applyNumberFormat="1" applyFont="1" applyBorder="1" applyAlignment="1">
      <alignment horizontal="right" indent="1"/>
    </xf>
    <xf numFmtId="3" fontId="95" fillId="0" borderId="60" xfId="49" applyNumberFormat="1" applyFont="1" applyFill="1" applyBorder="1" applyAlignment="1">
      <alignment vertical="center"/>
    </xf>
    <xf numFmtId="3" fontId="19" fillId="26" borderId="51" xfId="49" applyNumberFormat="1" applyFont="1" applyFill="1" applyBorder="1" applyAlignment="1">
      <alignment vertical="center"/>
    </xf>
    <xf numFmtId="0" fontId="152" fillId="0" borderId="0" xfId="47" applyFont="1" applyFill="1" applyBorder="1" applyAlignment="1"/>
    <xf numFmtId="1" fontId="22" fillId="0" borderId="60" xfId="47" applyNumberFormat="1" applyFont="1" applyBorder="1" applyAlignment="1">
      <alignment horizontal="center" vertical="center"/>
    </xf>
    <xf numFmtId="0" fontId="22" fillId="0" borderId="60" xfId="47" applyFont="1" applyBorder="1" applyAlignment="1">
      <alignment horizontal="center" vertical="center"/>
    </xf>
    <xf numFmtId="0" fontId="22" fillId="0" borderId="60" xfId="47" applyFont="1" applyFill="1" applyBorder="1" applyAlignment="1">
      <alignment horizontal="center" vertical="center" wrapText="1"/>
    </xf>
    <xf numFmtId="0" fontId="22" fillId="0" borderId="82" xfId="47" applyFont="1" applyFill="1" applyBorder="1" applyAlignment="1">
      <alignment horizontal="center" vertical="center" wrapText="1"/>
    </xf>
    <xf numFmtId="0" fontId="22" fillId="87" borderId="82" xfId="47" applyFont="1" applyFill="1" applyBorder="1" applyAlignment="1">
      <alignment horizontal="center" vertical="center" wrapText="1"/>
    </xf>
    <xf numFmtId="0" fontId="22" fillId="0" borderId="82" xfId="47" applyFont="1" applyFill="1" applyBorder="1" applyAlignment="1">
      <alignment horizontal="center" vertical="center"/>
    </xf>
    <xf numFmtId="167" fontId="19" fillId="0" borderId="60" xfId="47" applyNumberFormat="1" applyFont="1" applyBorder="1" applyAlignment="1">
      <alignment horizontal="center" wrapText="1"/>
    </xf>
    <xf numFmtId="0" fontId="22" fillId="0" borderId="28" xfId="47" applyFont="1" applyFill="1" applyBorder="1" applyAlignment="1">
      <alignment vertical="center"/>
    </xf>
    <xf numFmtId="3" fontId="22" fillId="0" borderId="28" xfId="53" applyNumberFormat="1" applyFont="1" applyFill="1" applyBorder="1" applyAlignment="1">
      <alignment horizontal="right"/>
    </xf>
    <xf numFmtId="167" fontId="19" fillId="0" borderId="43" xfId="399" applyNumberFormat="1" applyFont="1" applyFill="1" applyBorder="1" applyAlignment="1">
      <alignment horizontal="right" vertical="center"/>
    </xf>
    <xf numFmtId="0" fontId="51" fillId="0" borderId="28" xfId="47" applyFont="1" applyFill="1" applyBorder="1" applyAlignment="1">
      <alignment horizontal="right" vertical="center"/>
    </xf>
    <xf numFmtId="0" fontId="51" fillId="0" borderId="51" xfId="47" applyFont="1" applyFill="1" applyBorder="1" applyAlignment="1">
      <alignment horizontal="right" vertical="center"/>
    </xf>
    <xf numFmtId="0" fontId="22" fillId="0" borderId="28" xfId="47" applyNumberFormat="1" applyFont="1" applyFill="1" applyBorder="1" applyAlignment="1">
      <alignment horizontal="left" vertical="center" wrapText="1"/>
    </xf>
    <xf numFmtId="167" fontId="19" fillId="0" borderId="133" xfId="399" applyNumberFormat="1" applyFont="1" applyFill="1" applyBorder="1" applyAlignment="1">
      <alignment horizontal="right" vertical="center"/>
    </xf>
    <xf numFmtId="0" fontId="22" fillId="0" borderId="28" xfId="47" applyFont="1" applyFill="1" applyBorder="1" applyAlignment="1" applyProtection="1">
      <alignment vertical="center"/>
      <protection locked="0"/>
    </xf>
    <xf numFmtId="0" fontId="22" fillId="0" borderId="28" xfId="47" applyFont="1" applyFill="1" applyBorder="1" applyAlignment="1">
      <alignment horizontal="left" vertical="center" wrapText="1"/>
    </xf>
    <xf numFmtId="0" fontId="22" fillId="0" borderId="28" xfId="47" applyFont="1" applyFill="1" applyBorder="1" applyAlignment="1" applyProtection="1">
      <alignment vertical="center" wrapText="1"/>
      <protection locked="0"/>
    </xf>
    <xf numFmtId="3" fontId="23" fillId="0" borderId="133" xfId="53" applyNumberFormat="1" applyFont="1" applyFill="1" applyBorder="1" applyAlignment="1">
      <alignment horizontal="right" vertical="center" wrapText="1"/>
    </xf>
    <xf numFmtId="0" fontId="22" fillId="0" borderId="28" xfId="47" applyFont="1" applyFill="1" applyBorder="1" applyAlignment="1" applyProtection="1">
      <alignment horizontal="right" vertical="center"/>
      <protection locked="0"/>
    </xf>
    <xf numFmtId="0" fontId="22" fillId="0" borderId="51" xfId="47" applyNumberFormat="1" applyFont="1" applyFill="1" applyBorder="1" applyAlignment="1">
      <alignment horizontal="right" vertical="center"/>
    </xf>
    <xf numFmtId="0" fontId="22" fillId="0" borderId="28" xfId="47" applyNumberFormat="1" applyFont="1" applyFill="1" applyBorder="1" applyAlignment="1">
      <alignment horizontal="left" vertical="center"/>
    </xf>
    <xf numFmtId="3" fontId="22" fillId="0" borderId="133" xfId="47" applyNumberFormat="1" applyFont="1" applyFill="1" applyBorder="1" applyAlignment="1" applyProtection="1">
      <alignment horizontal="right" vertical="center"/>
      <protection locked="0"/>
    </xf>
    <xf numFmtId="3" fontId="22" fillId="0" borderId="133" xfId="47" applyNumberFormat="1" applyFont="1" applyFill="1" applyBorder="1" applyAlignment="1">
      <alignment horizontal="right" vertical="center" wrapText="1"/>
    </xf>
    <xf numFmtId="3" fontId="22" fillId="0" borderId="134" xfId="47" applyNumberFormat="1" applyFont="1" applyFill="1" applyBorder="1" applyAlignment="1">
      <alignment horizontal="right" vertical="center" wrapText="1"/>
    </xf>
    <xf numFmtId="0" fontId="22" fillId="0" borderId="133" xfId="47" applyFont="1" applyFill="1" applyBorder="1" applyAlignment="1" applyProtection="1">
      <alignment vertical="center"/>
      <protection locked="0"/>
    </xf>
    <xf numFmtId="0" fontId="22" fillId="0" borderId="133" xfId="47" applyFont="1" applyFill="1" applyBorder="1" applyAlignment="1">
      <alignment horizontal="left" vertical="center" wrapText="1"/>
    </xf>
    <xf numFmtId="3" fontId="114" fillId="0" borderId="133" xfId="0" applyNumberFormat="1" applyFont="1" applyFill="1" applyBorder="1" applyAlignment="1">
      <alignment horizontal="right" vertical="center" wrapText="1"/>
    </xf>
    <xf numFmtId="3" fontId="23" fillId="0" borderId="135" xfId="53" applyNumberFormat="1" applyFont="1" applyFill="1" applyBorder="1" applyAlignment="1">
      <alignment horizontal="right" vertical="center" wrapText="1"/>
    </xf>
    <xf numFmtId="0" fontId="115" fillId="0" borderId="28" xfId="47" applyFont="1" applyFill="1" applyBorder="1" applyAlignment="1">
      <alignment horizontal="right" vertical="center"/>
    </xf>
    <xf numFmtId="0" fontId="115" fillId="0" borderId="51" xfId="47" applyFont="1" applyFill="1" applyBorder="1" applyAlignment="1">
      <alignment horizontal="right" vertical="center"/>
    </xf>
    <xf numFmtId="3" fontId="51" fillId="0" borderId="28" xfId="47" applyNumberFormat="1" applyFont="1" applyFill="1" applyBorder="1" applyAlignment="1">
      <alignment horizontal="right"/>
    </xf>
    <xf numFmtId="0" fontId="22" fillId="0" borderId="31" xfId="47" applyNumberFormat="1" applyFont="1" applyFill="1" applyBorder="1" applyAlignment="1">
      <alignment horizontal="right" vertical="center"/>
    </xf>
    <xf numFmtId="167" fontId="19" fillId="0" borderId="31" xfId="399" applyNumberFormat="1" applyFont="1" applyFill="1" applyBorder="1" applyAlignment="1">
      <alignment horizontal="right" vertical="center"/>
    </xf>
    <xf numFmtId="0" fontId="22" fillId="0" borderId="43" xfId="47" applyFont="1" applyFill="1" applyBorder="1" applyAlignment="1">
      <alignment vertical="center"/>
    </xf>
    <xf numFmtId="3" fontId="22" fillId="0" borderId="31" xfId="47" applyNumberFormat="1" applyFont="1" applyFill="1" applyBorder="1" applyAlignment="1" applyProtection="1">
      <alignment horizontal="right" vertical="center"/>
      <protection locked="0"/>
    </xf>
    <xf numFmtId="0" fontId="76" fillId="0" borderId="166" xfId="0" applyFont="1" applyFill="1" applyBorder="1" applyAlignment="1">
      <alignment horizontal="center"/>
    </xf>
    <xf numFmtId="0" fontId="16" fillId="0" borderId="54" xfId="46" applyFont="1" applyFill="1" applyBorder="1" applyAlignment="1"/>
    <xf numFmtId="3" fontId="20" fillId="87" borderId="16" xfId="0" applyNumberFormat="1" applyFont="1" applyFill="1" applyBorder="1"/>
    <xf numFmtId="3" fontId="20" fillId="87" borderId="74" xfId="54" applyNumberFormat="1" applyFont="1" applyFill="1" applyBorder="1"/>
    <xf numFmtId="3" fontId="93" fillId="87" borderId="91" xfId="54" applyNumberFormat="1" applyFont="1" applyFill="1" applyBorder="1" applyAlignment="1">
      <alignment horizontal="right" vertical="center"/>
    </xf>
    <xf numFmtId="0" fontId="18" fillId="0" borderId="0" xfId="0" applyFont="1" applyFill="1"/>
    <xf numFmtId="0" fontId="158" fillId="0" borderId="0" xfId="0" applyFont="1"/>
    <xf numFmtId="0" fontId="154" fillId="0" borderId="154" xfId="0" applyFont="1" applyBorder="1" applyAlignment="1">
      <alignment horizontal="right" wrapText="1"/>
    </xf>
    <xf numFmtId="0" fontId="160" fillId="0" borderId="117" xfId="0" applyFont="1" applyBorder="1" applyAlignment="1">
      <alignment horizontal="left" vertical="center" wrapText="1"/>
    </xf>
    <xf numFmtId="0" fontId="160" fillId="0" borderId="148" xfId="0" applyFont="1" applyBorder="1" applyAlignment="1">
      <alignment horizontal="left" vertical="center" wrapText="1"/>
    </xf>
    <xf numFmtId="3" fontId="160" fillId="0" borderId="168" xfId="0" applyNumberFormat="1" applyFont="1" applyBorder="1" applyAlignment="1">
      <alignment horizontal="right" wrapText="1" indent="1"/>
    </xf>
    <xf numFmtId="0" fontId="154" fillId="0" borderId="169" xfId="0" applyFont="1" applyBorder="1" applyAlignment="1">
      <alignment horizontal="left" vertical="center" wrapText="1"/>
    </xf>
    <xf numFmtId="3" fontId="154" fillId="0" borderId="170" xfId="0" applyNumberFormat="1" applyFont="1" applyBorder="1" applyAlignment="1">
      <alignment horizontal="right" wrapText="1" indent="1"/>
    </xf>
    <xf numFmtId="3" fontId="154" fillId="0" borderId="171" xfId="0" applyNumberFormat="1" applyFont="1" applyBorder="1" applyAlignment="1">
      <alignment horizontal="right" wrapText="1" indent="1"/>
    </xf>
    <xf numFmtId="0" fontId="154" fillId="0" borderId="172" xfId="0" applyFont="1" applyBorder="1" applyAlignment="1">
      <alignment horizontal="left" vertical="center" wrapText="1"/>
    </xf>
    <xf numFmtId="3" fontId="154" fillId="0" borderId="173" xfId="0" applyNumberFormat="1" applyFont="1" applyBorder="1" applyAlignment="1">
      <alignment horizontal="right" wrapText="1" indent="1"/>
    </xf>
    <xf numFmtId="3" fontId="154" fillId="0" borderId="174" xfId="0" applyNumberFormat="1" applyFont="1" applyBorder="1" applyAlignment="1">
      <alignment horizontal="right" wrapText="1" indent="1"/>
    </xf>
    <xf numFmtId="186" fontId="154" fillId="0" borderId="175" xfId="0" applyNumberFormat="1" applyFont="1" applyBorder="1" applyAlignment="1">
      <alignment wrapText="1"/>
    </xf>
    <xf numFmtId="3" fontId="154" fillId="0" borderId="176" xfId="0" applyNumberFormat="1" applyFont="1" applyBorder="1" applyAlignment="1">
      <alignment horizontal="right" wrapText="1" indent="1"/>
    </xf>
    <xf numFmtId="3" fontId="154" fillId="0" borderId="177" xfId="0" applyNumberFormat="1" applyFont="1" applyBorder="1" applyAlignment="1">
      <alignment horizontal="right" wrapText="1" indent="1"/>
    </xf>
    <xf numFmtId="186" fontId="154" fillId="0" borderId="156" xfId="0" applyNumberFormat="1" applyFont="1" applyBorder="1" applyAlignment="1">
      <alignment wrapText="1"/>
    </xf>
    <xf numFmtId="3" fontId="154" fillId="0" borderId="155" xfId="0" applyNumberFormat="1" applyFont="1" applyBorder="1" applyAlignment="1">
      <alignment horizontal="right" wrapText="1" indent="1"/>
    </xf>
    <xf numFmtId="3" fontId="160" fillId="0" borderId="148" xfId="0" applyNumberFormat="1" applyFont="1" applyBorder="1" applyAlignment="1">
      <alignment horizontal="right" wrapText="1" indent="1"/>
    </xf>
    <xf numFmtId="0" fontId="111" fillId="0" borderId="0" xfId="0" applyFont="1" applyFill="1"/>
    <xf numFmtId="0" fontId="111" fillId="0" borderId="0" xfId="0" applyFont="1"/>
    <xf numFmtId="0" fontId="160" fillId="0" borderId="117" xfId="0" applyFont="1" applyBorder="1" applyAlignment="1">
      <alignment vertical="center" wrapText="1"/>
    </xf>
    <xf numFmtId="186" fontId="160" fillId="0" borderId="118" xfId="0" applyNumberFormat="1" applyFont="1" applyBorder="1" applyAlignment="1">
      <alignment wrapText="1"/>
    </xf>
    <xf numFmtId="3" fontId="160" fillId="0" borderId="118" xfId="0" applyNumberFormat="1" applyFont="1" applyBorder="1" applyAlignment="1">
      <alignment horizontal="right" wrapText="1" indent="1"/>
    </xf>
    <xf numFmtId="186" fontId="154" fillId="0" borderId="159" xfId="0" applyNumberFormat="1" applyFont="1" applyBorder="1" applyAlignment="1">
      <alignment wrapText="1"/>
    </xf>
    <xf numFmtId="3" fontId="154" fillId="0" borderId="159" xfId="0" applyNumberFormat="1" applyFont="1" applyBorder="1" applyAlignment="1">
      <alignment horizontal="right" wrapText="1" indent="1"/>
    </xf>
    <xf numFmtId="186" fontId="154" fillId="0" borderId="155" xfId="0" applyNumberFormat="1" applyFont="1" applyBorder="1" applyAlignment="1">
      <alignment wrapText="1"/>
    </xf>
    <xf numFmtId="3" fontId="160" fillId="0" borderId="155" xfId="0" applyNumberFormat="1" applyFont="1" applyBorder="1" applyAlignment="1">
      <alignment horizontal="right" wrapText="1" indent="1"/>
    </xf>
    <xf numFmtId="0" fontId="160" fillId="0" borderId="119" xfId="0" applyFont="1" applyBorder="1" applyAlignment="1">
      <alignment vertical="center" wrapText="1"/>
    </xf>
    <xf numFmtId="186" fontId="160" fillId="0" borderId="159" xfId="0" applyNumberFormat="1" applyFont="1" applyBorder="1" applyAlignment="1">
      <alignment wrapText="1"/>
    </xf>
    <xf numFmtId="3" fontId="160" fillId="0" borderId="159" xfId="0" applyNumberFormat="1" applyFont="1" applyBorder="1" applyAlignment="1">
      <alignment horizontal="right" wrapText="1" indent="1"/>
    </xf>
    <xf numFmtId="0" fontId="154" fillId="0" borderId="178" xfId="0" applyFont="1" applyBorder="1" applyAlignment="1">
      <alignment vertical="center" wrapText="1"/>
    </xf>
    <xf numFmtId="186" fontId="154" fillId="0" borderId="179" xfId="0" applyNumberFormat="1" applyFont="1" applyBorder="1" applyAlignment="1">
      <alignment wrapText="1"/>
    </xf>
    <xf numFmtId="3" fontId="154" fillId="0" borderId="180" xfId="0" applyNumberFormat="1" applyFont="1" applyBorder="1" applyAlignment="1">
      <alignment horizontal="right" wrapText="1" indent="1"/>
    </xf>
    <xf numFmtId="3" fontId="154" fillId="0" borderId="159" xfId="0" applyNumberFormat="1" applyFont="1" applyFill="1" applyBorder="1" applyAlignment="1">
      <alignment horizontal="right" wrapText="1" indent="1"/>
    </xf>
    <xf numFmtId="3" fontId="161" fillId="0" borderId="0" xfId="0" applyNumberFormat="1" applyFont="1" applyFill="1" applyBorder="1" applyAlignment="1">
      <alignment horizontal="right" wrapText="1" indent="1"/>
    </xf>
    <xf numFmtId="0" fontId="162" fillId="0" borderId="0" xfId="0" applyFont="1"/>
    <xf numFmtId="3" fontId="154" fillId="0" borderId="155" xfId="0" applyNumberFormat="1" applyFont="1" applyFill="1" applyBorder="1" applyAlignment="1">
      <alignment horizontal="right" wrapText="1" indent="1"/>
    </xf>
    <xf numFmtId="0" fontId="163" fillId="0" borderId="0" xfId="0" applyFont="1" applyFill="1"/>
    <xf numFmtId="186" fontId="164" fillId="0" borderId="155" xfId="0" applyNumberFormat="1" applyFont="1" applyBorder="1" applyAlignment="1">
      <alignment wrapText="1"/>
    </xf>
    <xf numFmtId="3" fontId="164" fillId="0" borderId="155" xfId="0" applyNumberFormat="1" applyFont="1" applyBorder="1" applyAlignment="1">
      <alignment horizontal="right" wrapText="1" indent="1"/>
    </xf>
    <xf numFmtId="3" fontId="160" fillId="0" borderId="155" xfId="0" applyNumberFormat="1" applyFont="1" applyFill="1" applyBorder="1" applyAlignment="1">
      <alignment horizontal="right" wrapText="1" indent="1"/>
    </xf>
    <xf numFmtId="3" fontId="165" fillId="0" borderId="155" xfId="0" applyNumberFormat="1" applyFont="1" applyFill="1" applyBorder="1" applyAlignment="1">
      <alignment horizontal="right" wrapText="1" indent="1"/>
    </xf>
    <xf numFmtId="3" fontId="165" fillId="0" borderId="116" xfId="0" applyNumberFormat="1" applyFont="1" applyBorder="1" applyAlignment="1">
      <alignment horizontal="right" wrapText="1" indent="1"/>
    </xf>
    <xf numFmtId="0" fontId="0" fillId="0" borderId="0" xfId="0" applyFont="1" applyFill="1"/>
    <xf numFmtId="0" fontId="160" fillId="0" borderId="178" xfId="0" applyFont="1" applyBorder="1" applyAlignment="1">
      <alignment vertical="center" wrapText="1"/>
    </xf>
    <xf numFmtId="186" fontId="154" fillId="0" borderId="148" xfId="0" applyNumberFormat="1" applyFont="1" applyBorder="1" applyAlignment="1">
      <alignment wrapText="1"/>
    </xf>
    <xf numFmtId="3" fontId="160" fillId="0" borderId="183" xfId="0" applyNumberFormat="1" applyFont="1" applyBorder="1" applyAlignment="1">
      <alignment horizontal="right" wrapText="1" indent="1"/>
    </xf>
    <xf numFmtId="3" fontId="160" fillId="0" borderId="184" xfId="0" applyNumberFormat="1" applyFont="1" applyBorder="1" applyAlignment="1">
      <alignment horizontal="right" wrapText="1" indent="1"/>
    </xf>
    <xf numFmtId="0" fontId="165" fillId="0" borderId="160" xfId="0" applyFont="1" applyBorder="1" applyAlignment="1">
      <alignment wrapText="1"/>
    </xf>
    <xf numFmtId="0" fontId="165" fillId="0" borderId="161" xfId="0" applyFont="1" applyBorder="1" applyAlignment="1">
      <alignment wrapText="1"/>
    </xf>
    <xf numFmtId="3" fontId="160" fillId="0" borderId="117" xfId="0" applyNumberFormat="1" applyFont="1" applyBorder="1" applyAlignment="1">
      <alignment horizontal="right" wrapText="1" indent="1"/>
    </xf>
    <xf numFmtId="3" fontId="154" fillId="0" borderId="119" xfId="0" applyNumberFormat="1" applyFont="1" applyBorder="1" applyAlignment="1">
      <alignment horizontal="right" wrapText="1" indent="1"/>
    </xf>
    <xf numFmtId="3" fontId="154" fillId="0" borderId="116" xfId="0" applyNumberFormat="1" applyFont="1" applyBorder="1" applyAlignment="1">
      <alignment horizontal="right" wrapText="1" indent="1"/>
    </xf>
    <xf numFmtId="3" fontId="164" fillId="0" borderId="116" xfId="0" applyNumberFormat="1" applyFont="1" applyBorder="1" applyAlignment="1">
      <alignment horizontal="right" wrapText="1" indent="1"/>
    </xf>
    <xf numFmtId="3" fontId="154" fillId="0" borderId="120" xfId="0" applyNumberFormat="1" applyFont="1" applyBorder="1" applyAlignment="1">
      <alignment horizontal="right" wrapText="1" indent="1"/>
    </xf>
    <xf numFmtId="3" fontId="154" fillId="0" borderId="148" xfId="0" applyNumberFormat="1" applyFont="1" applyBorder="1" applyAlignment="1">
      <alignment horizontal="right" wrapText="1" indent="1"/>
    </xf>
    <xf numFmtId="0" fontId="160" fillId="0" borderId="178" xfId="393" applyFont="1" applyFill="1" applyBorder="1" applyAlignment="1">
      <alignment horizontal="left" wrapText="1"/>
    </xf>
    <xf numFmtId="0" fontId="160" fillId="0" borderId="148" xfId="393" applyFont="1" applyFill="1" applyBorder="1" applyAlignment="1">
      <alignment horizontal="left" wrapText="1"/>
    </xf>
    <xf numFmtId="3" fontId="162" fillId="0" borderId="0" xfId="0" applyNumberFormat="1" applyFont="1"/>
    <xf numFmtId="0" fontId="166" fillId="0" borderId="0" xfId="0" applyFont="1"/>
    <xf numFmtId="0" fontId="34" fillId="0" borderId="0" xfId="430" applyFont="1" applyFill="1" applyAlignment="1">
      <alignment horizontal="right" vertical="center"/>
    </xf>
    <xf numFmtId="0" fontId="20" fillId="0" borderId="0" xfId="430" applyFont="1" applyFill="1" applyAlignment="1">
      <alignment horizontal="right" vertical="center"/>
    </xf>
    <xf numFmtId="0" fontId="96" fillId="0" borderId="154" xfId="0" applyFont="1" applyBorder="1" applyAlignment="1">
      <alignment horizontal="right" wrapText="1"/>
    </xf>
    <xf numFmtId="0" fontId="166" fillId="0" borderId="154" xfId="0" applyFont="1" applyBorder="1" applyAlignment="1">
      <alignment horizontal="right" wrapText="1"/>
    </xf>
    <xf numFmtId="0" fontId="168" fillId="0" borderId="186" xfId="0" applyFont="1" applyBorder="1" applyAlignment="1">
      <alignment vertical="center" wrapText="1"/>
    </xf>
    <xf numFmtId="186" fontId="168" fillId="0" borderId="187" xfId="0" applyNumberFormat="1" applyFont="1" applyBorder="1" applyAlignment="1">
      <alignment wrapText="1"/>
    </xf>
    <xf numFmtId="186" fontId="168" fillId="0" borderId="187" xfId="0" applyNumberFormat="1" applyFont="1" applyBorder="1" applyAlignment="1">
      <alignment horizontal="right" wrapText="1" indent="1"/>
    </xf>
    <xf numFmtId="0" fontId="168" fillId="0" borderId="188" xfId="0" applyFont="1" applyBorder="1" applyAlignment="1">
      <alignment vertical="center" wrapText="1"/>
    </xf>
    <xf numFmtId="186" fontId="168" fillId="0" borderId="189" xfId="0" applyNumberFormat="1" applyFont="1" applyBorder="1" applyAlignment="1">
      <alignment wrapText="1"/>
    </xf>
    <xf numFmtId="186" fontId="168" fillId="0" borderId="189" xfId="0" applyNumberFormat="1" applyFont="1" applyBorder="1" applyAlignment="1">
      <alignment horizontal="right" wrapText="1" indent="1"/>
    </xf>
    <xf numFmtId="0" fontId="169" fillId="0" borderId="188" xfId="0" applyFont="1" applyBorder="1" applyAlignment="1">
      <alignment vertical="center" wrapText="1"/>
    </xf>
    <xf numFmtId="186" fontId="169" fillId="0" borderId="189" xfId="0" applyNumberFormat="1" applyFont="1" applyBorder="1" applyAlignment="1">
      <alignment wrapText="1"/>
    </xf>
    <xf numFmtId="186" fontId="169" fillId="0" borderId="190" xfId="0" applyNumberFormat="1" applyFont="1" applyBorder="1" applyAlignment="1">
      <alignment horizontal="right" wrapText="1" indent="1"/>
    </xf>
    <xf numFmtId="186" fontId="169" fillId="0" borderId="191" xfId="0" applyNumberFormat="1" applyFont="1" applyBorder="1" applyAlignment="1">
      <alignment horizontal="right" wrapText="1" indent="1"/>
    </xf>
    <xf numFmtId="186" fontId="170" fillId="0" borderId="117" xfId="0" applyNumberFormat="1" applyFont="1" applyBorder="1" applyAlignment="1">
      <alignment horizontal="right" wrapText="1" indent="1"/>
    </xf>
    <xf numFmtId="186" fontId="0" fillId="0" borderId="0" xfId="0" applyNumberFormat="1"/>
    <xf numFmtId="186" fontId="168" fillId="0" borderId="117" xfId="0" applyNumberFormat="1" applyFont="1" applyFill="1" applyBorder="1" applyAlignment="1">
      <alignment horizontal="right" wrapText="1" indent="1"/>
    </xf>
    <xf numFmtId="186" fontId="169" fillId="0" borderId="117" xfId="0" applyNumberFormat="1" applyFont="1" applyFill="1" applyBorder="1" applyAlignment="1">
      <alignment horizontal="right" wrapText="1" indent="1"/>
    </xf>
    <xf numFmtId="49" fontId="31" fillId="0" borderId="12" xfId="24" applyNumberFormat="1" applyFont="1" applyFill="1" applyBorder="1" applyAlignment="1">
      <alignment horizontal="center" vertical="center"/>
    </xf>
    <xf numFmtId="49" fontId="25" fillId="0" borderId="83" xfId="24" applyNumberFormat="1" applyFont="1" applyFill="1" applyBorder="1" applyAlignment="1">
      <alignment horizontal="center" vertical="center"/>
    </xf>
    <xf numFmtId="171" fontId="8" fillId="0" borderId="28" xfId="24" quotePrefix="1" applyNumberFormat="1" applyFont="1" applyFill="1" applyBorder="1" applyAlignment="1">
      <alignment horizontal="center" vertical="center" wrapText="1"/>
    </xf>
    <xf numFmtId="49" fontId="10" fillId="0" borderId="27" xfId="24" applyNumberFormat="1" applyFont="1" applyFill="1" applyBorder="1" applyAlignment="1">
      <alignment vertical="center" wrapText="1"/>
    </xf>
    <xf numFmtId="49" fontId="10" fillId="0" borderId="39" xfId="24" applyNumberFormat="1" applyFont="1" applyFill="1" applyBorder="1" applyAlignment="1">
      <alignment vertical="center" wrapText="1"/>
    </xf>
    <xf numFmtId="49" fontId="25" fillId="0" borderId="27" xfId="24" applyNumberFormat="1" applyFont="1" applyFill="1" applyBorder="1" applyAlignment="1">
      <alignment vertical="center" wrapText="1"/>
    </xf>
    <xf numFmtId="171" fontId="25" fillId="0" borderId="28" xfId="24" applyNumberFormat="1" applyFont="1" applyFill="1" applyBorder="1" applyAlignment="1">
      <alignment horizontal="right" vertical="center" wrapText="1" indent="1"/>
    </xf>
    <xf numFmtId="49" fontId="25" fillId="0" borderId="39" xfId="24" applyNumberFormat="1" applyFont="1" applyFill="1" applyBorder="1" applyAlignment="1">
      <alignment vertical="center" wrapText="1"/>
    </xf>
    <xf numFmtId="171" fontId="25" fillId="0" borderId="28" xfId="24" applyNumberFormat="1" applyFont="1" applyFill="1" applyBorder="1" applyAlignment="1">
      <alignment horizontal="right" vertical="center" indent="1"/>
    </xf>
    <xf numFmtId="49" fontId="8" fillId="0" borderId="27" xfId="24" applyNumberFormat="1" applyFont="1" applyFill="1" applyBorder="1" applyAlignment="1">
      <alignment vertical="center" wrapText="1"/>
    </xf>
    <xf numFmtId="49" fontId="8" fillId="0" borderId="27" xfId="0" applyNumberFormat="1" applyFont="1" applyFill="1" applyBorder="1" applyAlignment="1">
      <alignment vertical="center" wrapText="1"/>
    </xf>
    <xf numFmtId="49" fontId="8" fillId="0" borderId="39" xfId="24" applyNumberFormat="1" applyFont="1" applyFill="1" applyBorder="1" applyAlignment="1">
      <alignment vertical="center" wrapText="1"/>
    </xf>
    <xf numFmtId="171" fontId="8" fillId="0" borderId="28" xfId="23" applyNumberFormat="1" applyFont="1" applyFill="1" applyBorder="1" applyAlignment="1" applyProtection="1">
      <alignment horizontal="right" vertical="center" indent="1"/>
    </xf>
    <xf numFmtId="49" fontId="8" fillId="0" borderId="27" xfId="24" applyNumberFormat="1" applyFont="1" applyFill="1" applyBorder="1" applyAlignment="1">
      <alignment horizontal="left" vertical="center" wrapText="1"/>
    </xf>
    <xf numFmtId="164" fontId="8" fillId="0" borderId="27" xfId="24" applyFont="1" applyFill="1" applyBorder="1" applyAlignment="1">
      <alignment horizontal="left" vertical="center" wrapText="1"/>
    </xf>
    <xf numFmtId="49" fontId="8" fillId="0" borderId="39" xfId="0" applyNumberFormat="1" applyFont="1" applyFill="1" applyBorder="1" applyAlignment="1">
      <alignment vertical="center"/>
    </xf>
    <xf numFmtId="164" fontId="8" fillId="0" borderId="13" xfId="24" applyFont="1" applyFill="1" applyBorder="1" applyAlignment="1">
      <alignment vertical="center" wrapText="1"/>
    </xf>
    <xf numFmtId="164" fontId="25" fillId="0" borderId="27" xfId="24" applyFont="1" applyFill="1" applyBorder="1" applyAlignment="1">
      <alignment vertical="center" wrapText="1"/>
    </xf>
    <xf numFmtId="49" fontId="25" fillId="0" borderId="192" xfId="24" applyNumberFormat="1" applyFont="1" applyFill="1" applyBorder="1" applyAlignment="1">
      <alignment vertical="center" wrapText="1"/>
    </xf>
    <xf numFmtId="3" fontId="25" fillId="0" borderId="34" xfId="24" applyNumberFormat="1" applyFont="1" applyFill="1" applyBorder="1" applyAlignment="1">
      <alignment horizontal="right" vertical="center" wrapText="1" indent="1"/>
    </xf>
    <xf numFmtId="171" fontId="25" fillId="0" borderId="34" xfId="24" applyNumberFormat="1" applyFont="1" applyFill="1" applyBorder="1" applyAlignment="1">
      <alignment horizontal="right" vertical="center" wrapText="1" indent="1"/>
    </xf>
    <xf numFmtId="0" fontId="20" fillId="0" borderId="88" xfId="270" applyFont="1" applyFill="1" applyBorder="1" applyAlignment="1">
      <alignment horizontal="center" vertical="center" wrapText="1"/>
    </xf>
    <xf numFmtId="3" fontId="8" fillId="0" borderId="13" xfId="23" applyNumberFormat="1" applyFont="1" applyFill="1" applyBorder="1" applyAlignment="1" applyProtection="1">
      <alignment horizontal="right" vertical="center" indent="1"/>
    </xf>
    <xf numFmtId="49" fontId="8" fillId="0" borderId="25" xfId="24" applyNumberFormat="1" applyFont="1" applyFill="1" applyBorder="1" applyAlignment="1">
      <alignment horizontal="center" vertical="center" wrapText="1"/>
    </xf>
    <xf numFmtId="49" fontId="9" fillId="0" borderId="149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/>
    </xf>
    <xf numFmtId="167" fontId="9" fillId="0" borderId="0" xfId="0" applyNumberFormat="1" applyFont="1" applyFill="1" applyAlignment="1">
      <alignment horizontal="right" vertical="center" indent="1"/>
    </xf>
    <xf numFmtId="49" fontId="9" fillId="0" borderId="0" xfId="0" applyNumberFormat="1" applyFont="1" applyFill="1"/>
    <xf numFmtId="49" fontId="12" fillId="0" borderId="51" xfId="0" applyNumberFormat="1" applyFont="1" applyFill="1" applyBorder="1" applyAlignment="1">
      <alignment vertical="center" wrapText="1"/>
    </xf>
    <xf numFmtId="49" fontId="9" fillId="0" borderId="84" xfId="0" applyNumberFormat="1" applyFont="1" applyFill="1" applyBorder="1" applyAlignment="1">
      <alignment vertical="center" wrapText="1"/>
    </xf>
    <xf numFmtId="49" fontId="12" fillId="0" borderId="149" xfId="0" applyNumberFormat="1" applyFont="1" applyFill="1" applyBorder="1" applyAlignment="1">
      <alignment vertical="center" wrapText="1"/>
    </xf>
    <xf numFmtId="49" fontId="12" fillId="0" borderId="28" xfId="0" applyNumberFormat="1" applyFont="1" applyFill="1" applyBorder="1" applyAlignment="1">
      <alignment vertical="center" wrapText="1"/>
    </xf>
    <xf numFmtId="49" fontId="9" fillId="0" borderId="51" xfId="50" applyNumberFormat="1" applyFont="1" applyFill="1" applyBorder="1" applyAlignment="1">
      <alignment vertical="center" wrapText="1"/>
    </xf>
    <xf numFmtId="49" fontId="12" fillId="0" borderId="51" xfId="50" applyNumberFormat="1" applyFont="1" applyFill="1" applyBorder="1" applyAlignment="1">
      <alignment vertical="center" wrapText="1"/>
    </xf>
    <xf numFmtId="49" fontId="12" fillId="0" borderId="28" xfId="50" applyNumberFormat="1" applyFont="1" applyFill="1" applyBorder="1" applyAlignment="1">
      <alignment vertical="center" wrapText="1"/>
    </xf>
    <xf numFmtId="49" fontId="12" fillId="0" borderId="85" xfId="0" applyNumberFormat="1" applyFont="1" applyFill="1" applyBorder="1" applyAlignment="1">
      <alignment vertical="center" wrapText="1"/>
    </xf>
    <xf numFmtId="0" fontId="11" fillId="0" borderId="0" xfId="0" quotePrefix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8" fontId="9" fillId="0" borderId="0" xfId="0" applyNumberFormat="1" applyFont="1" applyFill="1"/>
    <xf numFmtId="49" fontId="52" fillId="0" borderId="144" xfId="0" applyNumberFormat="1" applyFont="1" applyFill="1" applyBorder="1" applyAlignment="1">
      <alignment vertical="center" wrapText="1"/>
    </xf>
    <xf numFmtId="168" fontId="52" fillId="0" borderId="145" xfId="50" applyNumberFormat="1" applyFont="1" applyFill="1" applyBorder="1" applyAlignment="1">
      <alignment horizontal="right" vertical="center" indent="1"/>
    </xf>
    <xf numFmtId="49" fontId="12" fillId="0" borderId="27" xfId="0" applyNumberFormat="1" applyFont="1" applyFill="1" applyBorder="1" applyAlignment="1">
      <alignment vertical="center" wrapText="1"/>
    </xf>
    <xf numFmtId="168" fontId="12" fillId="0" borderId="147" xfId="0" applyNumberFormat="1" applyFont="1" applyFill="1" applyBorder="1" applyAlignment="1">
      <alignment horizontal="right" vertical="center" wrapText="1" indent="1"/>
    </xf>
    <xf numFmtId="49" fontId="12" fillId="0" borderId="30" xfId="0" applyNumberFormat="1" applyFont="1" applyFill="1" applyBorder="1" applyAlignment="1">
      <alignment vertical="center" wrapText="1"/>
    </xf>
    <xf numFmtId="168" fontId="12" fillId="0" borderId="12" xfId="0" applyNumberFormat="1" applyFont="1" applyFill="1" applyBorder="1" applyAlignment="1">
      <alignment horizontal="right" vertical="center" wrapText="1" indent="1"/>
    </xf>
    <xf numFmtId="49" fontId="12" fillId="0" borderId="39" xfId="0" applyNumberFormat="1" applyFont="1" applyFill="1" applyBorder="1" applyAlignment="1">
      <alignment vertical="center"/>
    </xf>
    <xf numFmtId="168" fontId="12" fillId="0" borderId="22" xfId="0" applyNumberFormat="1" applyFont="1" applyFill="1" applyBorder="1" applyAlignment="1">
      <alignment horizontal="right" vertical="center" indent="1"/>
    </xf>
    <xf numFmtId="49" fontId="10" fillId="0" borderId="125" xfId="0" applyNumberFormat="1" applyFont="1" applyFill="1" applyBorder="1" applyAlignment="1">
      <alignment vertical="center" wrapText="1"/>
    </xf>
    <xf numFmtId="3" fontId="9" fillId="0" borderId="64" xfId="0" applyNumberFormat="1" applyFont="1" applyFill="1" applyBorder="1" applyAlignment="1">
      <alignment horizontal="right" vertical="center" indent="1"/>
    </xf>
    <xf numFmtId="167" fontId="9" fillId="0" borderId="65" xfId="0" applyNumberFormat="1" applyFont="1" applyFill="1" applyBorder="1" applyAlignment="1">
      <alignment horizontal="right" vertical="center" indent="1"/>
    </xf>
    <xf numFmtId="167" fontId="9" fillId="0" borderId="48" xfId="0" applyNumberFormat="1" applyFont="1" applyFill="1" applyBorder="1" applyAlignment="1">
      <alignment horizontal="right" vertical="center" indent="1"/>
    </xf>
    <xf numFmtId="49" fontId="52" fillId="0" borderId="39" xfId="0" applyNumberFormat="1" applyFont="1" applyFill="1" applyBorder="1" applyAlignment="1">
      <alignment vertical="center" wrapText="1"/>
    </xf>
    <xf numFmtId="49" fontId="11" fillId="0" borderId="60" xfId="0" applyNumberFormat="1" applyFont="1" applyFill="1" applyBorder="1" applyAlignment="1">
      <alignment vertical="center" wrapText="1"/>
    </xf>
    <xf numFmtId="3" fontId="11" fillId="0" borderId="58" xfId="0" applyNumberFormat="1" applyFont="1" applyFill="1" applyBorder="1" applyAlignment="1">
      <alignment horizontal="right" vertical="center" indent="1"/>
    </xf>
    <xf numFmtId="167" fontId="9" fillId="0" borderId="0" xfId="0" applyNumberFormat="1" applyFont="1" applyFill="1"/>
    <xf numFmtId="0" fontId="16" fillId="0" borderId="0" xfId="0" quotePrefix="1" applyFont="1" applyFill="1" applyAlignment="1">
      <alignment horizontal="left"/>
    </xf>
    <xf numFmtId="0" fontId="9" fillId="0" borderId="0" xfId="0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0" borderId="51" xfId="0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0" fontId="15" fillId="0" borderId="0" xfId="0" applyFont="1" applyFill="1"/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38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wrapText="1"/>
    </xf>
    <xf numFmtId="173" fontId="8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center"/>
    </xf>
    <xf numFmtId="49" fontId="25" fillId="0" borderId="0" xfId="24" applyNumberFormat="1" applyFont="1" applyAlignment="1">
      <alignment horizontal="center"/>
    </xf>
    <xf numFmtId="164" fontId="25" fillId="0" borderId="0" xfId="24" applyFont="1" applyAlignment="1">
      <alignment horizontal="center"/>
    </xf>
    <xf numFmtId="49" fontId="25" fillId="0" borderId="34" xfId="0" applyNumberFormat="1" applyFont="1" applyBorder="1" applyAlignment="1">
      <alignment horizontal="center"/>
    </xf>
    <xf numFmtId="49" fontId="25" fillId="0" borderId="12" xfId="24" applyNumberFormat="1" applyFont="1" applyFill="1" applyBorder="1" applyAlignment="1">
      <alignment horizontal="center" vertical="center"/>
    </xf>
    <xf numFmtId="164" fontId="25" fillId="0" borderId="12" xfId="24" applyFont="1" applyFill="1" applyBorder="1" applyAlignment="1">
      <alignment horizontal="center" vertical="center"/>
    </xf>
    <xf numFmtId="49" fontId="8" fillId="0" borderId="31" xfId="24" quotePrefix="1" applyNumberFormat="1" applyFont="1" applyFill="1" applyBorder="1" applyAlignment="1">
      <alignment horizontal="center" vertical="center" wrapText="1"/>
    </xf>
    <xf numFmtId="164" fontId="8" fillId="0" borderId="0" xfId="24" applyFont="1" applyFill="1" applyAlignment="1">
      <alignment vertical="center"/>
    </xf>
    <xf numFmtId="49" fontId="10" fillId="0" borderId="0" xfId="24" applyNumberFormat="1" applyFont="1" applyFill="1" applyAlignment="1">
      <alignment horizontal="left" vertical="center" wrapText="1"/>
    </xf>
    <xf numFmtId="164" fontId="10" fillId="0" borderId="0" xfId="24" applyFont="1" applyFill="1" applyAlignment="1">
      <alignment horizontal="left" vertical="center" wrapText="1"/>
    </xf>
    <xf numFmtId="49" fontId="149" fillId="0" borderId="0" xfId="24" applyNumberFormat="1" applyFont="1" applyFill="1" applyAlignment="1">
      <alignment horizontal="centerContinuous" vertical="center"/>
    </xf>
    <xf numFmtId="164" fontId="149" fillId="0" borderId="0" xfId="24" applyFont="1" applyFill="1" applyAlignment="1">
      <alignment horizontal="centerContinuous" vertical="center"/>
    </xf>
    <xf numFmtId="0" fontId="9" fillId="0" borderId="0" xfId="0" applyFont="1" applyFill="1" applyAlignment="1">
      <alignment horizontal="right" vertical="center"/>
    </xf>
    <xf numFmtId="49" fontId="25" fillId="0" borderId="66" xfId="24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49" fontId="150" fillId="0" borderId="27" xfId="24" applyNumberFormat="1" applyFont="1" applyFill="1" applyBorder="1" applyAlignment="1">
      <alignment vertical="center" wrapText="1"/>
    </xf>
    <xf numFmtId="3" fontId="8" fillId="0" borderId="28" xfId="24" applyNumberFormat="1" applyFont="1" applyFill="1" applyBorder="1" applyAlignment="1">
      <alignment horizontal="right" vertical="center" indent="1"/>
    </xf>
    <xf numFmtId="3" fontId="8" fillId="0" borderId="13" xfId="24" applyNumberFormat="1" applyFont="1" applyFill="1" applyBorder="1" applyAlignment="1">
      <alignment horizontal="right" vertical="center" indent="1"/>
    </xf>
    <xf numFmtId="49" fontId="25" fillId="0" borderId="33" xfId="24" applyNumberFormat="1" applyFont="1" applyFill="1" applyBorder="1" applyAlignment="1">
      <alignment vertical="center"/>
    </xf>
    <xf numFmtId="164" fontId="25" fillId="0" borderId="0" xfId="24" applyFont="1" applyFill="1" applyBorder="1" applyAlignment="1">
      <alignment wrapText="1"/>
    </xf>
    <xf numFmtId="164" fontId="13" fillId="0" borderId="0" xfId="24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3" fontId="20" fillId="0" borderId="60" xfId="0" applyNumberFormat="1" applyFont="1" applyFill="1" applyBorder="1" applyAlignment="1">
      <alignment vertical="center"/>
    </xf>
    <xf numFmtId="0" fontId="34" fillId="0" borderId="87" xfId="270" applyFont="1" applyFill="1" applyBorder="1" applyAlignment="1">
      <alignment horizontal="center" vertical="center" wrapText="1"/>
    </xf>
    <xf numFmtId="3" fontId="34" fillId="0" borderId="87" xfId="270" applyNumberFormat="1" applyFont="1" applyFill="1" applyBorder="1" applyAlignment="1">
      <alignment vertical="center"/>
    </xf>
    <xf numFmtId="3" fontId="34" fillId="0" borderId="88" xfId="270" applyNumberFormat="1" applyFont="1" applyFill="1" applyBorder="1" applyAlignment="1">
      <alignment vertical="center"/>
    </xf>
    <xf numFmtId="3" fontId="34" fillId="0" borderId="56" xfId="270" applyNumberFormat="1" applyFont="1" applyFill="1" applyBorder="1" applyAlignment="1">
      <alignment vertical="center"/>
    </xf>
    <xf numFmtId="3" fontId="20" fillId="0" borderId="19" xfId="270" applyNumberFormat="1" applyFont="1" applyFill="1" applyBorder="1" applyAlignment="1">
      <alignment vertical="center"/>
    </xf>
    <xf numFmtId="3" fontId="20" fillId="0" borderId="12" xfId="270" applyNumberFormat="1" applyFont="1" applyFill="1" applyBorder="1" applyAlignment="1">
      <alignment vertical="center"/>
    </xf>
    <xf numFmtId="3" fontId="160" fillId="0" borderId="161" xfId="0" applyNumberFormat="1" applyFont="1" applyBorder="1" applyAlignment="1">
      <alignment horizontal="right" wrapText="1" indent="1"/>
    </xf>
    <xf numFmtId="3" fontId="154" fillId="0" borderId="194" xfId="0" applyNumberFormat="1" applyFont="1" applyBorder="1" applyAlignment="1">
      <alignment horizontal="right" wrapText="1" indent="1"/>
    </xf>
    <xf numFmtId="3" fontId="160" fillId="0" borderId="193" xfId="0" applyNumberFormat="1" applyFont="1" applyBorder="1" applyAlignment="1">
      <alignment horizontal="right" wrapText="1" indent="1"/>
    </xf>
    <xf numFmtId="49" fontId="12" fillId="0" borderId="147" xfId="0" applyNumberFormat="1" applyFont="1" applyFill="1" applyBorder="1" applyAlignment="1">
      <alignment vertical="center" wrapText="1"/>
    </xf>
    <xf numFmtId="168" fontId="12" fillId="0" borderId="85" xfId="0" applyNumberFormat="1" applyFont="1" applyFill="1" applyBorder="1" applyAlignment="1">
      <alignment horizontal="right" vertical="center" indent="1"/>
    </xf>
    <xf numFmtId="164" fontId="8" fillId="0" borderId="30" xfId="24" applyFont="1" applyFill="1" applyBorder="1" applyAlignment="1">
      <alignment vertical="center" wrapText="1"/>
    </xf>
    <xf numFmtId="49" fontId="13" fillId="0" borderId="12" xfId="24" applyNumberFormat="1" applyFont="1" applyFill="1" applyBorder="1" applyAlignment="1">
      <alignment vertical="center"/>
    </xf>
    <xf numFmtId="49" fontId="25" fillId="0" borderId="83" xfId="24" applyNumberFormat="1" applyFont="1" applyFill="1" applyBorder="1" applyAlignment="1">
      <alignment vertical="center" wrapText="1"/>
    </xf>
    <xf numFmtId="3" fontId="25" fillId="0" borderId="43" xfId="23" applyNumberFormat="1" applyFont="1" applyFill="1" applyBorder="1" applyAlignment="1" applyProtection="1">
      <alignment horizontal="right" vertical="center" indent="1"/>
    </xf>
    <xf numFmtId="49" fontId="27" fillId="0" borderId="42" xfId="24" applyNumberFormat="1" applyFont="1" applyFill="1" applyBorder="1"/>
    <xf numFmtId="49" fontId="14" fillId="0" borderId="43" xfId="50" applyNumberFormat="1" applyFont="1" applyFill="1" applyBorder="1" applyAlignment="1">
      <alignment vertical="center" wrapText="1"/>
    </xf>
    <xf numFmtId="49" fontId="14" fillId="0" borderId="11" xfId="50" applyNumberFormat="1" applyFont="1" applyFill="1" applyBorder="1" applyAlignment="1">
      <alignment vertical="center" wrapText="1"/>
    </xf>
    <xf numFmtId="0" fontId="11" fillId="0" borderId="11" xfId="50" applyFont="1" applyFill="1" applyBorder="1" applyAlignment="1">
      <alignment horizontal="center" vertical="center" wrapText="1"/>
    </xf>
    <xf numFmtId="0" fontId="11" fillId="0" borderId="43" xfId="50" applyFont="1" applyFill="1" applyBorder="1" applyAlignment="1">
      <alignment horizontal="center" vertical="center" wrapText="1"/>
    </xf>
    <xf numFmtId="49" fontId="9" fillId="0" borderId="28" xfId="50" applyNumberFormat="1" applyFont="1" applyFill="1" applyBorder="1" applyAlignment="1">
      <alignment horizontal="center" vertical="center"/>
    </xf>
    <xf numFmtId="0" fontId="11" fillId="0" borderId="13" xfId="50" applyFont="1" applyFill="1" applyBorder="1" applyAlignment="1">
      <alignment horizontal="center" vertical="center"/>
    </xf>
    <xf numFmtId="0" fontId="11" fillId="0" borderId="28" xfId="50" applyFont="1" applyFill="1" applyBorder="1" applyAlignment="1">
      <alignment horizontal="center" vertical="center"/>
    </xf>
    <xf numFmtId="49" fontId="14" fillId="0" borderId="31" xfId="50" applyNumberFormat="1" applyFont="1" applyFill="1" applyBorder="1" applyAlignment="1">
      <alignment vertical="center" wrapText="1"/>
    </xf>
    <xf numFmtId="0" fontId="11" fillId="0" borderId="12" xfId="50" applyFont="1" applyFill="1" applyBorder="1" applyAlignment="1">
      <alignment horizontal="center" vertical="center"/>
    </xf>
    <xf numFmtId="0" fontId="11" fillId="0" borderId="31" xfId="50" applyFont="1" applyFill="1" applyBorder="1" applyAlignment="1">
      <alignment horizontal="center" vertical="center"/>
    </xf>
    <xf numFmtId="170" fontId="9" fillId="0" borderId="51" xfId="51" applyNumberFormat="1" applyFont="1" applyFill="1" applyBorder="1" applyAlignment="1" applyProtection="1">
      <alignment horizontal="right" vertical="center" indent="1"/>
      <protection locked="0"/>
    </xf>
    <xf numFmtId="0" fontId="9" fillId="0" borderId="22" xfId="51" applyFont="1" applyFill="1" applyBorder="1" applyAlignment="1" applyProtection="1">
      <alignment horizontal="right" vertical="center" indent="1"/>
      <protection locked="0"/>
    </xf>
    <xf numFmtId="49" fontId="11" fillId="0" borderId="51" xfId="0" applyNumberFormat="1" applyFont="1" applyFill="1" applyBorder="1" applyAlignment="1">
      <alignment vertical="center" wrapText="1"/>
    </xf>
    <xf numFmtId="168" fontId="11" fillId="0" borderId="51" xfId="51" applyNumberFormat="1" applyFont="1" applyFill="1" applyBorder="1" applyAlignment="1">
      <alignment horizontal="right" vertical="center" indent="1"/>
    </xf>
    <xf numFmtId="3" fontId="9" fillId="0" borderId="22" xfId="51" applyNumberFormat="1" applyFont="1" applyFill="1" applyBorder="1" applyAlignment="1" applyProtection="1">
      <alignment horizontal="right" vertical="center" indent="1"/>
    </xf>
    <xf numFmtId="0" fontId="9" fillId="0" borderId="22" xfId="51" applyFont="1" applyFill="1" applyBorder="1" applyAlignment="1" applyProtection="1">
      <alignment horizontal="right" vertical="center" indent="1"/>
    </xf>
    <xf numFmtId="49" fontId="11" fillId="0" borderId="51" xfId="51" applyNumberFormat="1" applyFont="1" applyFill="1" applyBorder="1" applyAlignment="1">
      <alignment horizontal="left" vertical="center" wrapText="1"/>
    </xf>
    <xf numFmtId="168" fontId="11" fillId="0" borderId="51" xfId="51" applyNumberFormat="1" applyFont="1" applyFill="1" applyBorder="1" applyAlignment="1" applyProtection="1">
      <alignment horizontal="right" vertical="center" indent="1"/>
      <protection locked="0"/>
    </xf>
    <xf numFmtId="49" fontId="11" fillId="0" borderId="147" xfId="0" applyNumberFormat="1" applyFont="1" applyFill="1" applyBorder="1" applyAlignment="1">
      <alignment vertical="center" wrapText="1"/>
    </xf>
    <xf numFmtId="168" fontId="11" fillId="0" borderId="147" xfId="51" applyNumberFormat="1" applyFont="1" applyFill="1" applyBorder="1" applyAlignment="1">
      <alignment horizontal="right" vertical="center" indent="1"/>
    </xf>
    <xf numFmtId="168" fontId="11" fillId="0" borderId="22" xfId="51" applyNumberFormat="1" applyFont="1" applyFill="1" applyBorder="1" applyAlignment="1">
      <alignment horizontal="right" vertical="center" indent="1"/>
    </xf>
    <xf numFmtId="168" fontId="9" fillId="0" borderId="22" xfId="51" applyNumberFormat="1" applyFont="1" applyFill="1" applyBorder="1" applyAlignment="1" applyProtection="1">
      <alignment horizontal="right" vertical="center" indent="1"/>
    </xf>
    <xf numFmtId="49" fontId="9" fillId="0" borderId="51" xfId="51" applyNumberFormat="1" applyFont="1" applyFill="1" applyBorder="1" applyAlignment="1">
      <alignment vertical="center" wrapText="1"/>
    </xf>
    <xf numFmtId="49" fontId="10" fillId="0" borderId="31" xfId="0" applyNumberFormat="1" applyFont="1" applyFill="1" applyBorder="1" applyAlignment="1">
      <alignment horizontal="left" vertical="center" wrapText="1"/>
    </xf>
    <xf numFmtId="168" fontId="11" fillId="0" borderId="31" xfId="51" applyNumberFormat="1" applyFont="1" applyFill="1" applyBorder="1" applyAlignment="1">
      <alignment horizontal="right" vertical="center" indent="1"/>
    </xf>
    <xf numFmtId="170" fontId="9" fillId="0" borderId="31" xfId="51" applyNumberFormat="1" applyFont="1" applyFill="1" applyBorder="1" applyAlignment="1" applyProtection="1">
      <alignment horizontal="right" vertical="center" indent="1"/>
      <protection locked="0"/>
    </xf>
    <xf numFmtId="49" fontId="10" fillId="0" borderId="0" xfId="0" applyNumberFormat="1" applyFont="1" applyFill="1" applyBorder="1" applyAlignment="1">
      <alignment horizontal="left" vertical="center" wrapText="1"/>
    </xf>
    <xf numFmtId="168" fontId="11" fillId="0" borderId="0" xfId="51" applyNumberFormat="1" applyFont="1" applyFill="1" applyBorder="1" applyAlignment="1">
      <alignment horizontal="right" vertical="center" indent="1"/>
    </xf>
    <xf numFmtId="169" fontId="11" fillId="0" borderId="0" xfId="51" applyNumberFormat="1" applyFont="1" applyFill="1" applyBorder="1" applyAlignment="1">
      <alignment horizontal="right" vertical="center" indent="1"/>
    </xf>
    <xf numFmtId="168" fontId="11" fillId="0" borderId="0" xfId="51" applyNumberFormat="1" applyFont="1" applyFill="1" applyBorder="1"/>
    <xf numFmtId="169" fontId="11" fillId="0" borderId="0" xfId="51" applyNumberFormat="1" applyFont="1" applyFill="1" applyBorder="1"/>
    <xf numFmtId="49" fontId="9" fillId="0" borderId="196" xfId="0" applyNumberFormat="1" applyFont="1" applyFill="1" applyBorder="1" applyAlignment="1">
      <alignment vertical="center" wrapText="1"/>
    </xf>
    <xf numFmtId="49" fontId="9" fillId="0" borderId="197" xfId="0" applyNumberFormat="1" applyFont="1" applyFill="1" applyBorder="1" applyAlignment="1">
      <alignment vertical="center" wrapText="1"/>
    </xf>
    <xf numFmtId="49" fontId="12" fillId="0" borderId="196" xfId="0" applyNumberFormat="1" applyFont="1" applyFill="1" applyBorder="1" applyAlignment="1">
      <alignment vertical="center" wrapText="1"/>
    </xf>
    <xf numFmtId="49" fontId="9" fillId="0" borderId="198" xfId="0" applyNumberFormat="1" applyFont="1" applyFill="1" applyBorder="1" applyAlignment="1">
      <alignment vertical="center" wrapText="1"/>
    </xf>
    <xf numFmtId="49" fontId="12" fillId="0" borderId="198" xfId="0" applyNumberFormat="1" applyFont="1" applyFill="1" applyBorder="1" applyAlignment="1">
      <alignment vertical="center" wrapText="1"/>
    </xf>
    <xf numFmtId="49" fontId="12" fillId="0" borderId="197" xfId="0" applyNumberFormat="1" applyFont="1" applyFill="1" applyBorder="1" applyAlignment="1">
      <alignment vertical="center" wrapText="1"/>
    </xf>
    <xf numFmtId="49" fontId="9" fillId="0" borderId="201" xfId="0" applyNumberFormat="1" applyFont="1" applyFill="1" applyBorder="1" applyAlignment="1">
      <alignment vertical="center" wrapText="1"/>
    </xf>
    <xf numFmtId="49" fontId="9" fillId="0" borderId="201" xfId="0" applyNumberFormat="1" applyFont="1" applyFill="1" applyBorder="1" applyAlignment="1">
      <alignment horizontal="left" vertical="center" wrapText="1"/>
    </xf>
    <xf numFmtId="49" fontId="12" fillId="0" borderId="202" xfId="0" applyNumberFormat="1" applyFont="1" applyFill="1" applyBorder="1" applyAlignment="1">
      <alignment vertical="center" wrapText="1"/>
    </xf>
    <xf numFmtId="168" fontId="12" fillId="0" borderId="203" xfId="0" applyNumberFormat="1" applyFont="1" applyFill="1" applyBorder="1" applyAlignment="1">
      <alignment horizontal="right" vertical="center" wrapText="1" indent="1"/>
    </xf>
    <xf numFmtId="49" fontId="9" fillId="0" borderId="202" xfId="0" applyNumberFormat="1" applyFont="1" applyFill="1" applyBorder="1" applyAlignment="1">
      <alignment vertical="center" wrapText="1"/>
    </xf>
    <xf numFmtId="168" fontId="12" fillId="0" borderId="204" xfId="0" applyNumberFormat="1" applyFont="1" applyFill="1" applyBorder="1" applyAlignment="1">
      <alignment horizontal="right" vertical="center" wrapText="1" indent="1"/>
    </xf>
    <xf numFmtId="49" fontId="12" fillId="0" borderId="201" xfId="0" applyNumberFormat="1" applyFont="1" applyFill="1" applyBorder="1" applyAlignment="1">
      <alignment vertical="center" wrapText="1"/>
    </xf>
    <xf numFmtId="49" fontId="12" fillId="0" borderId="205" xfId="0" applyNumberFormat="1" applyFont="1" applyFill="1" applyBorder="1" applyAlignment="1">
      <alignment vertical="center" wrapText="1"/>
    </xf>
    <xf numFmtId="49" fontId="16" fillId="0" borderId="201" xfId="0" applyNumberFormat="1" applyFont="1" applyFill="1" applyBorder="1" applyAlignment="1">
      <alignment vertical="center" wrapText="1"/>
    </xf>
    <xf numFmtId="49" fontId="9" fillId="0" borderId="201" xfId="0" applyNumberFormat="1" applyFont="1" applyFill="1" applyBorder="1" applyAlignment="1">
      <alignment vertical="center"/>
    </xf>
    <xf numFmtId="49" fontId="12" fillId="0" borderId="202" xfId="0" applyNumberFormat="1" applyFont="1" applyFill="1" applyBorder="1" applyAlignment="1">
      <alignment vertical="center"/>
    </xf>
    <xf numFmtId="168" fontId="12" fillId="0" borderId="203" xfId="0" applyNumberFormat="1" applyFont="1" applyFill="1" applyBorder="1" applyAlignment="1">
      <alignment horizontal="right" vertical="center" indent="1"/>
    </xf>
    <xf numFmtId="49" fontId="9" fillId="0" borderId="202" xfId="0" applyNumberFormat="1" applyFont="1" applyFill="1" applyBorder="1" applyAlignment="1">
      <alignment vertical="center"/>
    </xf>
    <xf numFmtId="3" fontId="8" fillId="0" borderId="54" xfId="24" applyNumberFormat="1" applyFont="1" applyBorder="1" applyAlignment="1">
      <alignment horizontal="right" vertical="center" indent="1"/>
    </xf>
    <xf numFmtId="49" fontId="31" fillId="0" borderId="27" xfId="24" applyNumberFormat="1" applyFont="1" applyFill="1" applyBorder="1" applyAlignment="1">
      <alignment vertical="center" wrapText="1"/>
    </xf>
    <xf numFmtId="49" fontId="8" fillId="0" borderId="25" xfId="24" applyNumberFormat="1" applyFont="1" applyFill="1" applyBorder="1" applyAlignment="1">
      <alignment vertical="center" wrapText="1"/>
    </xf>
    <xf numFmtId="0" fontId="19" fillId="0" borderId="60" xfId="47" applyFont="1" applyBorder="1" applyAlignment="1">
      <alignment horizontal="center" vertical="center"/>
    </xf>
    <xf numFmtId="49" fontId="25" fillId="0" borderId="30" xfId="24" applyNumberFormat="1" applyFont="1" applyFill="1" applyBorder="1" applyAlignment="1">
      <alignment horizontal="center" vertical="center"/>
    </xf>
    <xf numFmtId="49" fontId="25" fillId="0" borderId="0" xfId="24" applyNumberFormat="1" applyFont="1" applyFill="1" applyAlignment="1">
      <alignment horizontal="center" vertical="center"/>
    </xf>
    <xf numFmtId="3" fontId="9" fillId="0" borderId="0" xfId="50" applyNumberFormat="1" applyFont="1" applyFill="1" applyBorder="1" applyAlignment="1" applyProtection="1">
      <alignment horizontal="right" vertical="center" indent="1"/>
      <protection locked="0"/>
    </xf>
    <xf numFmtId="49" fontId="14" fillId="0" borderId="43" xfId="50" applyNumberFormat="1" applyFont="1" applyFill="1" applyBorder="1" applyAlignment="1">
      <alignment vertical="center"/>
    </xf>
    <xf numFmtId="49" fontId="14" fillId="0" borderId="11" xfId="50" applyNumberFormat="1" applyFont="1" applyFill="1" applyBorder="1" applyAlignment="1">
      <alignment vertical="center"/>
    </xf>
    <xf numFmtId="49" fontId="14" fillId="0" borderId="31" xfId="50" applyNumberFormat="1" applyFont="1" applyFill="1" applyBorder="1" applyAlignment="1">
      <alignment vertical="center"/>
    </xf>
    <xf numFmtId="49" fontId="10" fillId="0" borderId="28" xfId="50" applyNumberFormat="1" applyFont="1" applyFill="1" applyBorder="1" applyAlignment="1">
      <alignment vertical="center"/>
    </xf>
    <xf numFmtId="0" fontId="11" fillId="0" borderId="14" xfId="50" applyFont="1" applyFill="1" applyBorder="1" applyAlignment="1">
      <alignment horizontal="center" vertical="center"/>
    </xf>
    <xf numFmtId="171" fontId="9" fillId="0" borderId="13" xfId="50" applyNumberFormat="1" applyFont="1" applyFill="1" applyBorder="1" applyAlignment="1">
      <alignment vertical="center"/>
    </xf>
    <xf numFmtId="168" fontId="9" fillId="0" borderId="22" xfId="0" applyNumberFormat="1" applyFont="1" applyFill="1" applyBorder="1" applyAlignment="1">
      <alignment horizontal="right" vertical="center" wrapText="1" indent="1"/>
    </xf>
    <xf numFmtId="168" fontId="9" fillId="0" borderId="147" xfId="0" applyNumberFormat="1" applyFont="1" applyFill="1" applyBorder="1" applyAlignment="1">
      <alignment horizontal="right" vertical="center" wrapText="1" indent="1"/>
    </xf>
    <xf numFmtId="171" fontId="9" fillId="0" borderId="145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145" xfId="50" applyNumberFormat="1" applyFont="1" applyFill="1" applyBorder="1" applyAlignment="1" applyProtection="1">
      <alignment horizontal="right" vertical="center" indent="1"/>
      <protection locked="0"/>
    </xf>
    <xf numFmtId="3" fontId="9" fillId="0" borderId="145" xfId="50" applyNumberFormat="1" applyFont="1" applyFill="1" applyBorder="1" applyAlignment="1" applyProtection="1">
      <alignment horizontal="right" vertical="center" indent="1"/>
      <protection locked="0"/>
    </xf>
    <xf numFmtId="49" fontId="12" fillId="0" borderId="51" xfId="50" applyNumberFormat="1" applyFont="1" applyFill="1" applyBorder="1" applyAlignment="1" applyProtection="1">
      <alignment vertical="center" wrapText="1"/>
      <protection locked="0"/>
    </xf>
    <xf numFmtId="3" fontId="9" fillId="0" borderId="51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51" xfId="50" applyNumberFormat="1" applyFont="1" applyFill="1" applyBorder="1" applyAlignment="1" applyProtection="1">
      <alignment horizontal="right" vertical="center" indent="1"/>
      <protection locked="0"/>
    </xf>
    <xf numFmtId="0" fontId="9" fillId="0" borderId="145" xfId="50" applyFont="1" applyFill="1" applyBorder="1" applyAlignment="1" applyProtection="1">
      <alignment horizontal="right" vertical="center" indent="1"/>
      <protection locked="0"/>
    </xf>
    <xf numFmtId="0" fontId="9" fillId="0" borderId="51" xfId="50" applyFont="1" applyFill="1" applyBorder="1" applyAlignment="1" applyProtection="1">
      <alignment horizontal="right" vertical="center" indent="1"/>
      <protection locked="0"/>
    </xf>
    <xf numFmtId="3" fontId="9" fillId="0" borderId="147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147" xfId="50" applyNumberFormat="1" applyFont="1" applyFill="1" applyBorder="1" applyAlignment="1" applyProtection="1">
      <alignment horizontal="right" vertical="center" indent="1"/>
      <protection locked="0"/>
    </xf>
    <xf numFmtId="49" fontId="15" fillId="0" borderId="147" xfId="0" applyNumberFormat="1" applyFont="1" applyFill="1" applyBorder="1" applyAlignment="1">
      <alignment vertical="center" wrapText="1"/>
    </xf>
    <xf numFmtId="166" fontId="12" fillId="0" borderId="13" xfId="50" applyNumberFormat="1" applyFont="1" applyFill="1" applyBorder="1" applyAlignment="1" applyProtection="1">
      <alignment horizontal="right" vertical="center" indent="1"/>
      <protection locked="0"/>
    </xf>
    <xf numFmtId="49" fontId="10" fillId="0" borderId="60" xfId="50" applyNumberFormat="1" applyFont="1" applyFill="1" applyBorder="1" applyAlignment="1">
      <alignment horizontal="left" vertical="center" wrapText="1"/>
    </xf>
    <xf numFmtId="166" fontId="11" fillId="0" borderId="58" xfId="50" applyNumberFormat="1" applyFont="1" applyFill="1" applyBorder="1" applyAlignment="1">
      <alignment horizontal="right" vertical="center" indent="1"/>
    </xf>
    <xf numFmtId="171" fontId="11" fillId="0" borderId="58" xfId="50" applyNumberFormat="1" applyFont="1" applyFill="1" applyBorder="1" applyAlignment="1">
      <alignment horizontal="right" vertical="center" indent="1"/>
    </xf>
    <xf numFmtId="49" fontId="11" fillId="0" borderId="60" xfId="50" applyNumberFormat="1" applyFont="1" applyFill="1" applyBorder="1" applyAlignment="1">
      <alignment horizontal="left" vertical="center" wrapText="1"/>
    </xf>
    <xf numFmtId="3" fontId="9" fillId="0" borderId="84" xfId="0" applyNumberFormat="1" applyFont="1" applyFill="1" applyBorder="1" applyAlignment="1" applyProtection="1">
      <alignment horizontal="right" vertical="center" indent="1"/>
      <protection locked="0"/>
    </xf>
    <xf numFmtId="166" fontId="9" fillId="0" borderId="84" xfId="50" applyNumberFormat="1" applyFont="1" applyFill="1" applyBorder="1" applyAlignment="1" applyProtection="1">
      <alignment horizontal="right" vertical="center" indent="1"/>
      <protection locked="0"/>
    </xf>
    <xf numFmtId="3" fontId="9" fillId="0" borderId="51" xfId="0" applyNumberFormat="1" applyFont="1" applyFill="1" applyBorder="1" applyAlignment="1" applyProtection="1">
      <alignment horizontal="right" vertical="center" indent="1"/>
      <protection locked="0"/>
    </xf>
    <xf numFmtId="171" fontId="9" fillId="0" borderId="147" xfId="50" applyNumberFormat="1" applyFont="1" applyFill="1" applyBorder="1" applyAlignment="1" applyProtection="1">
      <alignment horizontal="right" vertical="center" indent="1"/>
      <protection locked="0"/>
    </xf>
    <xf numFmtId="171" fontId="9" fillId="0" borderId="199" xfId="50" applyNumberFormat="1" applyFont="1" applyFill="1" applyBorder="1" applyAlignment="1" applyProtection="1">
      <alignment horizontal="right" vertical="center" indent="1"/>
      <protection locked="0"/>
    </xf>
    <xf numFmtId="49" fontId="10" fillId="0" borderId="60" xfId="50" applyNumberFormat="1" applyFont="1" applyFill="1" applyBorder="1" applyAlignment="1">
      <alignment vertical="center" wrapText="1"/>
    </xf>
    <xf numFmtId="169" fontId="11" fillId="0" borderId="58" xfId="50" applyNumberFormat="1" applyFont="1" applyFill="1" applyBorder="1" applyAlignment="1">
      <alignment horizontal="right" vertical="center" indent="1"/>
    </xf>
    <xf numFmtId="171" fontId="9" fillId="0" borderId="51" xfId="50" applyNumberFormat="1" applyFont="1" applyFill="1" applyBorder="1" applyAlignment="1" applyProtection="1">
      <alignment horizontal="right" vertical="center" indent="1"/>
      <protection locked="0"/>
    </xf>
    <xf numFmtId="0" fontId="9" fillId="0" borderId="147" xfId="50" applyFont="1" applyFill="1" applyBorder="1" applyAlignment="1" applyProtection="1">
      <alignment horizontal="right" vertical="center" indent="1"/>
      <protection locked="0"/>
    </xf>
    <xf numFmtId="3" fontId="9" fillId="0" borderId="22" xfId="50" applyNumberFormat="1" applyFont="1" applyFill="1" applyBorder="1" applyAlignment="1" applyProtection="1">
      <alignment horizontal="right" vertical="center" indent="1"/>
      <protection locked="0"/>
    </xf>
    <xf numFmtId="171" fontId="9" fillId="0" borderId="22" xfId="50" applyNumberFormat="1" applyFont="1" applyFill="1" applyBorder="1" applyAlignment="1" applyProtection="1">
      <alignment horizontal="right" vertical="center" indent="1"/>
      <protection locked="0"/>
    </xf>
    <xf numFmtId="168" fontId="12" fillId="0" borderId="22" xfId="50" applyNumberFormat="1" applyFont="1" applyFill="1" applyBorder="1" applyAlignment="1" applyProtection="1">
      <alignment horizontal="right" vertical="center" indent="1"/>
      <protection locked="0"/>
    </xf>
    <xf numFmtId="171" fontId="9" fillId="0" borderId="200" xfId="50" applyNumberFormat="1" applyFont="1" applyFill="1" applyBorder="1" applyAlignment="1" applyProtection="1">
      <alignment horizontal="right" vertical="center" indent="1"/>
      <protection locked="0"/>
    </xf>
    <xf numFmtId="49" fontId="10" fillId="0" borderId="43" xfId="50" applyNumberFormat="1" applyFont="1" applyFill="1" applyBorder="1" applyAlignment="1">
      <alignment horizontal="left" vertical="center" wrapText="1"/>
    </xf>
    <xf numFmtId="166" fontId="11" fillId="0" borderId="11" xfId="50" applyNumberFormat="1" applyFont="1" applyFill="1" applyBorder="1" applyAlignment="1">
      <alignment horizontal="right" vertical="center" indent="1"/>
    </xf>
    <xf numFmtId="49" fontId="14" fillId="0" borderId="47" xfId="50" applyNumberFormat="1" applyFont="1" applyFill="1" applyBorder="1" applyAlignment="1">
      <alignment vertical="center"/>
    </xf>
    <xf numFmtId="49" fontId="14" fillId="0" borderId="66" xfId="50" applyNumberFormat="1" applyFont="1" applyFill="1" applyBorder="1" applyAlignment="1">
      <alignment vertical="center"/>
    </xf>
    <xf numFmtId="0" fontId="11" fillId="0" borderId="66" xfId="50" applyFont="1" applyFill="1" applyBorder="1" applyAlignment="1">
      <alignment horizontal="center" vertical="center" wrapText="1"/>
    </xf>
    <xf numFmtId="0" fontId="11" fillId="0" borderId="67" xfId="50" applyFont="1" applyFill="1" applyBorder="1" applyAlignment="1">
      <alignment horizontal="center" vertical="center" wrapText="1"/>
    </xf>
    <xf numFmtId="49" fontId="9" fillId="0" borderId="27" xfId="50" applyNumberFormat="1" applyFont="1" applyFill="1" applyBorder="1" applyAlignment="1">
      <alignment horizontal="center" vertical="center"/>
    </xf>
    <xf numFmtId="0" fontId="11" fillId="0" borderId="57" xfId="50" applyFont="1" applyFill="1" applyBorder="1" applyAlignment="1">
      <alignment horizontal="center" vertical="center"/>
    </xf>
    <xf numFmtId="49" fontId="14" fillId="0" borderId="30" xfId="50" applyNumberFormat="1" applyFont="1" applyFill="1" applyBorder="1" applyAlignment="1">
      <alignment vertical="center"/>
    </xf>
    <xf numFmtId="0" fontId="11" fillId="0" borderId="63" xfId="50" applyFont="1" applyFill="1" applyBorder="1" applyAlignment="1">
      <alignment horizontal="center" vertical="center"/>
    </xf>
    <xf numFmtId="49" fontId="10" fillId="0" borderId="124" xfId="50" applyNumberFormat="1" applyFont="1" applyFill="1" applyBorder="1" applyAlignment="1">
      <alignment vertical="center"/>
    </xf>
    <xf numFmtId="168" fontId="11" fillId="0" borderId="14" xfId="50" applyNumberFormat="1" applyFont="1" applyFill="1" applyBorder="1" applyAlignment="1">
      <alignment horizontal="center" vertical="center"/>
    </xf>
    <xf numFmtId="0" fontId="9" fillId="0" borderId="167" xfId="50" applyFont="1" applyFill="1" applyBorder="1" applyAlignment="1">
      <alignment vertical="center"/>
    </xf>
    <xf numFmtId="169" fontId="9" fillId="0" borderId="115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145" xfId="50" applyNumberFormat="1" applyFont="1" applyFill="1" applyBorder="1" applyAlignment="1" applyProtection="1">
      <alignment horizontal="right" vertical="center"/>
      <protection locked="0"/>
    </xf>
    <xf numFmtId="3" fontId="9" fillId="0" borderId="145" xfId="50" applyNumberFormat="1" applyFont="1" applyFill="1" applyBorder="1" applyAlignment="1" applyProtection="1">
      <alignment horizontal="right" vertical="center"/>
      <protection locked="0"/>
    </xf>
    <xf numFmtId="168" fontId="9" fillId="0" borderId="145" xfId="50" applyNumberFormat="1" applyFont="1" applyFill="1" applyBorder="1" applyAlignment="1">
      <alignment horizontal="right" vertical="center" indent="1"/>
    </xf>
    <xf numFmtId="3" fontId="9" fillId="0" borderId="145" xfId="50" applyNumberFormat="1" applyFont="1" applyFill="1" applyBorder="1" applyAlignment="1">
      <alignment horizontal="right" vertical="center" indent="1"/>
    </xf>
    <xf numFmtId="168" fontId="11" fillId="0" borderId="13" xfId="50" applyNumberFormat="1" applyFont="1" applyFill="1" applyBorder="1" applyAlignment="1">
      <alignment horizontal="right" vertical="center" indent="1"/>
    </xf>
    <xf numFmtId="0" fontId="9" fillId="0" borderId="22" xfId="50" applyFont="1" applyFill="1" applyBorder="1" applyAlignment="1" applyProtection="1">
      <alignment horizontal="right" vertical="center" indent="1"/>
      <protection locked="0"/>
    </xf>
    <xf numFmtId="166" fontId="9" fillId="0" borderId="13" xfId="50" applyNumberFormat="1" applyFont="1" applyFill="1" applyBorder="1" applyAlignment="1" applyProtection="1">
      <alignment horizontal="right" vertical="center" indent="1"/>
      <protection locked="0"/>
    </xf>
    <xf numFmtId="0" fontId="9" fillId="0" borderId="13" xfId="50" applyFont="1" applyFill="1" applyBorder="1" applyAlignment="1" applyProtection="1">
      <alignment horizontal="right" vertical="center" indent="1"/>
      <protection locked="0"/>
    </xf>
    <xf numFmtId="3" fontId="9" fillId="0" borderId="13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200" xfId="50" applyNumberFormat="1" applyFont="1" applyFill="1" applyBorder="1" applyAlignment="1" applyProtection="1">
      <alignment horizontal="right" vertical="center" indent="1"/>
      <protection locked="0"/>
    </xf>
    <xf numFmtId="169" fontId="9" fillId="0" borderId="206" xfId="50" applyNumberFormat="1" applyFont="1" applyFill="1" applyBorder="1" applyAlignment="1" applyProtection="1">
      <alignment horizontal="right" vertical="center" indent="1"/>
      <protection locked="0"/>
    </xf>
    <xf numFmtId="166" fontId="9" fillId="0" borderId="58" xfId="50" applyNumberFormat="1" applyFont="1" applyFill="1" applyBorder="1" applyAlignment="1" applyProtection="1">
      <alignment horizontal="right" vertical="center" indent="1"/>
      <protection locked="0"/>
    </xf>
    <xf numFmtId="169" fontId="9" fillId="0" borderId="164" xfId="50" applyNumberFormat="1" applyFont="1" applyFill="1" applyBorder="1" applyAlignment="1" applyProtection="1">
      <alignment horizontal="right" vertical="center" indent="1"/>
      <protection locked="0"/>
    </xf>
    <xf numFmtId="169" fontId="9" fillId="0" borderId="48" xfId="50" applyNumberFormat="1" applyFont="1" applyFill="1" applyBorder="1" applyAlignment="1" applyProtection="1">
      <alignment horizontal="right" vertical="center" indent="1"/>
      <protection locked="0"/>
    </xf>
    <xf numFmtId="49" fontId="10" fillId="0" borderId="123" xfId="51" applyNumberFormat="1" applyFont="1" applyFill="1" applyBorder="1" applyAlignment="1">
      <alignment vertical="center"/>
    </xf>
    <xf numFmtId="168" fontId="11" fillId="0" borderId="58" xfId="51" applyNumberFormat="1" applyFont="1" applyFill="1" applyBorder="1" applyAlignment="1">
      <alignment horizontal="right" vertical="center" indent="1"/>
    </xf>
    <xf numFmtId="170" fontId="11" fillId="0" borderId="164" xfId="51" applyNumberFormat="1" applyFont="1" applyFill="1" applyBorder="1" applyAlignment="1">
      <alignment horizontal="right" vertical="center" indent="1"/>
    </xf>
    <xf numFmtId="169" fontId="9" fillId="0" borderId="195" xfId="50" applyNumberFormat="1" applyFont="1" applyFill="1" applyBorder="1" applyAlignment="1" applyProtection="1">
      <alignment horizontal="right" vertical="center" indent="1"/>
      <protection locked="0"/>
    </xf>
    <xf numFmtId="49" fontId="10" fillId="0" borderId="123" xfId="51" applyNumberFormat="1" applyFont="1" applyFill="1" applyBorder="1" applyAlignment="1">
      <alignment vertical="center" wrapText="1"/>
    </xf>
    <xf numFmtId="168" fontId="11" fillId="0" borderId="60" xfId="51" applyNumberFormat="1" applyFont="1" applyFill="1" applyBorder="1" applyAlignment="1">
      <alignment horizontal="right" vertical="center" indent="1"/>
    </xf>
    <xf numFmtId="49" fontId="10" fillId="0" borderId="30" xfId="51" applyNumberFormat="1" applyFont="1" applyFill="1" applyBorder="1" applyAlignment="1">
      <alignment vertical="center" wrapText="1"/>
    </xf>
    <xf numFmtId="168" fontId="11" fillId="0" borderId="12" xfId="51" applyNumberFormat="1" applyFont="1" applyFill="1" applyBorder="1" applyAlignment="1">
      <alignment horizontal="right" vertical="center" indent="1"/>
    </xf>
    <xf numFmtId="49" fontId="10" fillId="0" borderId="33" xfId="51" applyNumberFormat="1" applyFont="1" applyFill="1" applyBorder="1" applyAlignment="1">
      <alignment vertical="center" wrapText="1"/>
    </xf>
    <xf numFmtId="168" fontId="11" fillId="0" borderId="49" xfId="51" applyNumberFormat="1" applyFont="1" applyFill="1" applyBorder="1" applyAlignment="1">
      <alignment horizontal="right" vertical="center" indent="1"/>
    </xf>
    <xf numFmtId="169" fontId="9" fillId="0" borderId="152" xfId="50" applyNumberFormat="1" applyFont="1" applyFill="1" applyBorder="1" applyAlignment="1" applyProtection="1">
      <alignment horizontal="right" vertical="center" indent="1"/>
      <protection locked="0"/>
    </xf>
    <xf numFmtId="49" fontId="11" fillId="0" borderId="0" xfId="50" applyNumberFormat="1" applyFont="1" applyFill="1" applyBorder="1" applyAlignment="1">
      <alignment vertical="center" wrapText="1"/>
    </xf>
    <xf numFmtId="167" fontId="11" fillId="0" borderId="0" xfId="51" applyNumberFormat="1" applyFont="1" applyFill="1" applyBorder="1" applyAlignment="1">
      <alignment horizontal="right" vertical="center" indent="1"/>
    </xf>
    <xf numFmtId="49" fontId="10" fillId="0" borderId="33" xfId="0" applyNumberFormat="1" applyFont="1" applyFill="1" applyBorder="1" applyAlignment="1">
      <alignment vertical="center" wrapText="1"/>
    </xf>
    <xf numFmtId="3" fontId="11" fillId="0" borderId="34" xfId="0" applyNumberFormat="1" applyFont="1" applyFill="1" applyBorder="1" applyAlignment="1">
      <alignment horizontal="right" vertical="center" indent="1"/>
    </xf>
    <xf numFmtId="169" fontId="9" fillId="0" borderId="165" xfId="50" applyNumberFormat="1" applyFont="1" applyFill="1" applyBorder="1" applyAlignment="1" applyProtection="1">
      <alignment horizontal="right" vertical="center" indent="1"/>
      <protection locked="0"/>
    </xf>
    <xf numFmtId="0" fontId="11" fillId="0" borderId="0" xfId="50" applyFont="1" applyFill="1" applyBorder="1" applyAlignment="1">
      <alignment wrapText="1"/>
    </xf>
    <xf numFmtId="167" fontId="11" fillId="0" borderId="0" xfId="51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11" fillId="0" borderId="0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/>
    </xf>
    <xf numFmtId="166" fontId="9" fillId="0" borderId="0" xfId="50" applyNumberFormat="1" applyFont="1" applyFill="1" applyBorder="1" applyAlignment="1" applyProtection="1">
      <alignment horizontal="right" vertical="center" indent="1"/>
      <protection locked="0"/>
    </xf>
    <xf numFmtId="3" fontId="8" fillId="0" borderId="0" xfId="23" applyNumberFormat="1" applyFont="1" applyFill="1" applyBorder="1" applyAlignment="1" applyProtection="1">
      <alignment horizontal="left" vertical="center" indent="1"/>
    </xf>
    <xf numFmtId="3" fontId="8" fillId="0" borderId="28" xfId="23" applyNumberFormat="1" applyFont="1" applyFill="1" applyBorder="1" applyAlignment="1" applyProtection="1">
      <alignment horizontal="right" vertical="center" wrapText="1" indent="1"/>
    </xf>
    <xf numFmtId="171" fontId="8" fillId="0" borderId="28" xfId="23" applyNumberFormat="1" applyFont="1" applyFill="1" applyBorder="1" applyAlignment="1" applyProtection="1">
      <alignment horizontal="right" vertical="center" wrapText="1" indent="1"/>
    </xf>
    <xf numFmtId="3" fontId="8" fillId="0" borderId="0" xfId="23" applyNumberFormat="1" applyFont="1" applyFill="1" applyBorder="1" applyAlignment="1" applyProtection="1">
      <alignment horizontal="right" vertical="center" wrapText="1" indent="1"/>
    </xf>
    <xf numFmtId="3" fontId="8" fillId="0" borderId="31" xfId="23" applyNumberFormat="1" applyFont="1" applyFill="1" applyBorder="1" applyAlignment="1" applyProtection="1">
      <alignment horizontal="right" vertical="center" indent="1"/>
    </xf>
    <xf numFmtId="171" fontId="8" fillId="0" borderId="31" xfId="23" applyNumberFormat="1" applyFont="1" applyFill="1" applyBorder="1" applyAlignment="1" applyProtection="1">
      <alignment horizontal="right" vertical="center" indent="1"/>
    </xf>
    <xf numFmtId="171" fontId="25" fillId="0" borderId="43" xfId="23" applyNumberFormat="1" applyFont="1" applyFill="1" applyBorder="1" applyAlignment="1" applyProtection="1">
      <alignment horizontal="right" vertical="center" indent="1"/>
    </xf>
    <xf numFmtId="3" fontId="31" fillId="0" borderId="28" xfId="24" applyNumberFormat="1" applyFont="1" applyFill="1" applyBorder="1" applyAlignment="1">
      <alignment horizontal="right" vertical="center" indent="1"/>
    </xf>
    <xf numFmtId="171" fontId="31" fillId="0" borderId="28" xfId="24" applyNumberFormat="1" applyFont="1" applyFill="1" applyBorder="1" applyAlignment="1">
      <alignment horizontal="right" vertical="center" indent="1"/>
    </xf>
    <xf numFmtId="3" fontId="31" fillId="0" borderId="0" xfId="24" applyNumberFormat="1" applyFont="1" applyFill="1" applyBorder="1" applyAlignment="1">
      <alignment horizontal="right" vertical="center" indent="1"/>
    </xf>
    <xf numFmtId="49" fontId="31" fillId="0" borderId="27" xfId="24" applyNumberFormat="1" applyFont="1" applyFill="1" applyBorder="1" applyAlignment="1">
      <alignment wrapText="1"/>
    </xf>
    <xf numFmtId="167" fontId="171" fillId="0" borderId="0" xfId="47" applyNumberFormat="1" applyFont="1" applyAlignment="1">
      <alignment horizontal="right"/>
    </xf>
    <xf numFmtId="0" fontId="171" fillId="0" borderId="0" xfId="52" applyFont="1" applyFill="1"/>
    <xf numFmtId="0" fontId="83" fillId="0" borderId="0" xfId="0" applyFont="1" applyAlignment="1">
      <alignment horizontal="center"/>
    </xf>
    <xf numFmtId="0" fontId="83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49" fontId="10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49" fontId="25" fillId="0" borderId="0" xfId="24" applyNumberFormat="1" applyFont="1" applyAlignment="1">
      <alignment horizontal="center" vertical="center"/>
    </xf>
    <xf numFmtId="0" fontId="154" fillId="0" borderId="119" xfId="0" applyFont="1" applyBorder="1" applyAlignment="1">
      <alignment vertical="center" wrapText="1"/>
    </xf>
    <xf numFmtId="0" fontId="154" fillId="0" borderId="156" xfId="0" applyFont="1" applyBorder="1" applyAlignment="1">
      <alignment vertical="center" wrapText="1"/>
    </xf>
    <xf numFmtId="0" fontId="160" fillId="0" borderId="160" xfId="0" applyFont="1" applyBorder="1" applyAlignment="1">
      <alignment wrapText="1"/>
    </xf>
    <xf numFmtId="0" fontId="160" fillId="0" borderId="161" xfId="0" applyFont="1" applyBorder="1" applyAlignment="1">
      <alignment wrapText="1"/>
    </xf>
    <xf numFmtId="0" fontId="165" fillId="0" borderId="160" xfId="0" applyFont="1" applyBorder="1" applyAlignment="1">
      <alignment wrapText="1"/>
    </xf>
    <xf numFmtId="0" fontId="165" fillId="0" borderId="161" xfId="0" applyFont="1" applyBorder="1" applyAlignment="1">
      <alignment wrapText="1"/>
    </xf>
    <xf numFmtId="0" fontId="154" fillId="0" borderId="120" xfId="0" applyFont="1" applyBorder="1" applyAlignment="1">
      <alignment vertical="center" wrapText="1"/>
    </xf>
    <xf numFmtId="0" fontId="160" fillId="0" borderId="157" xfId="0" applyFont="1" applyBorder="1" applyAlignment="1">
      <alignment wrapText="1"/>
    </xf>
    <xf numFmtId="0" fontId="160" fillId="0" borderId="158" xfId="0" applyFont="1" applyBorder="1" applyAlignment="1">
      <alignment wrapText="1"/>
    </xf>
    <xf numFmtId="0" fontId="160" fillId="0" borderId="157" xfId="0" applyFont="1" applyFill="1" applyBorder="1" applyAlignment="1">
      <alignment wrapText="1"/>
    </xf>
    <xf numFmtId="0" fontId="160" fillId="0" borderId="158" xfId="0" applyFont="1" applyFill="1" applyBorder="1" applyAlignment="1">
      <alignment wrapText="1"/>
    </xf>
    <xf numFmtId="0" fontId="160" fillId="0" borderId="181" xfId="0" applyFont="1" applyBorder="1" applyAlignment="1">
      <alignment wrapText="1"/>
    </xf>
    <xf numFmtId="0" fontId="160" fillId="0" borderId="182" xfId="0" applyFont="1" applyBorder="1" applyAlignment="1">
      <alignment wrapText="1"/>
    </xf>
    <xf numFmtId="0" fontId="154" fillId="0" borderId="119" xfId="0" applyFont="1" applyBorder="1" applyAlignment="1">
      <alignment horizontal="left" vertical="center" wrapText="1"/>
    </xf>
    <xf numFmtId="0" fontId="154" fillId="0" borderId="120" xfId="0" applyFont="1" applyBorder="1" applyAlignment="1">
      <alignment horizontal="left" vertical="center" wrapText="1"/>
    </xf>
    <xf numFmtId="0" fontId="154" fillId="0" borderId="156" xfId="0" applyFont="1" applyBorder="1" applyAlignment="1">
      <alignment horizontal="left" vertical="center" wrapText="1"/>
    </xf>
    <xf numFmtId="0" fontId="157" fillId="0" borderId="0" xfId="430" applyFont="1" applyFill="1" applyAlignment="1">
      <alignment horizontal="left" vertical="center"/>
    </xf>
    <xf numFmtId="0" fontId="159" fillId="0" borderId="0" xfId="0" applyFont="1" applyAlignment="1">
      <alignment horizontal="center" wrapText="1"/>
    </xf>
    <xf numFmtId="0" fontId="157" fillId="0" borderId="0" xfId="431" applyFont="1" applyFill="1" applyAlignment="1">
      <alignment horizontal="center" vertical="center" wrapText="1"/>
    </xf>
    <xf numFmtId="0" fontId="154" fillId="0" borderId="154" xfId="0" applyFont="1" applyBorder="1" applyAlignment="1">
      <alignment wrapText="1"/>
    </xf>
    <xf numFmtId="0" fontId="154" fillId="0" borderId="119" xfId="0" applyFont="1" applyBorder="1" applyAlignment="1">
      <alignment horizontal="center" vertical="center" wrapText="1"/>
    </xf>
    <xf numFmtId="0" fontId="154" fillId="0" borderId="116" xfId="0" applyFont="1" applyBorder="1" applyAlignment="1">
      <alignment horizontal="center" vertical="center" wrapText="1"/>
    </xf>
    <xf numFmtId="0" fontId="154" fillId="0" borderId="119" xfId="393" applyFont="1" applyFill="1" applyBorder="1" applyAlignment="1">
      <alignment horizontal="center" vertical="center" wrapText="1"/>
    </xf>
    <xf numFmtId="0" fontId="154" fillId="0" borderId="116" xfId="393" applyFont="1" applyFill="1" applyBorder="1" applyAlignment="1">
      <alignment horizontal="center" vertical="center" wrapText="1"/>
    </xf>
    <xf numFmtId="0" fontId="160" fillId="0" borderId="178" xfId="393" applyFont="1" applyFill="1" applyBorder="1" applyAlignment="1">
      <alignment horizontal="left" wrapText="1"/>
    </xf>
    <xf numFmtId="0" fontId="160" fillId="0" borderId="148" xfId="393" applyFont="1" applyFill="1" applyBorder="1" applyAlignment="1">
      <alignment horizontal="left" wrapText="1"/>
    </xf>
    <xf numFmtId="0" fontId="160" fillId="0" borderId="121" xfId="0" applyFont="1" applyBorder="1" applyAlignment="1">
      <alignment wrapText="1"/>
    </xf>
    <xf numFmtId="0" fontId="160" fillId="0" borderId="118" xfId="0" applyFont="1" applyBorder="1" applyAlignment="1">
      <alignment wrapText="1"/>
    </xf>
    <xf numFmtId="0" fontId="154" fillId="0" borderId="185" xfId="393" applyFont="1" applyFill="1" applyBorder="1" applyAlignment="1">
      <alignment horizontal="left" wrapText="1"/>
    </xf>
    <xf numFmtId="0" fontId="154" fillId="0" borderId="168" xfId="393" applyFont="1" applyFill="1" applyBorder="1" applyAlignment="1">
      <alignment horizontal="left" wrapText="1"/>
    </xf>
    <xf numFmtId="0" fontId="154" fillId="0" borderId="181" xfId="393" applyFont="1" applyFill="1" applyBorder="1" applyAlignment="1">
      <alignment horizontal="left" wrapText="1"/>
    </xf>
    <xf numFmtId="0" fontId="154" fillId="0" borderId="182" xfId="393" applyFont="1" applyFill="1" applyBorder="1" applyAlignment="1">
      <alignment horizontal="left" wrapText="1"/>
    </xf>
    <xf numFmtId="0" fontId="164" fillId="0" borderId="121" xfId="0" applyFont="1" applyBorder="1" applyAlignment="1">
      <alignment wrapText="1"/>
    </xf>
    <xf numFmtId="0" fontId="164" fillId="0" borderId="118" xfId="0" applyFont="1" applyBorder="1" applyAlignment="1">
      <alignment wrapText="1"/>
    </xf>
    <xf numFmtId="0" fontId="160" fillId="0" borderId="185" xfId="393" applyFont="1" applyFill="1" applyBorder="1" applyAlignment="1">
      <alignment horizontal="left" wrapText="1"/>
    </xf>
    <xf numFmtId="0" fontId="160" fillId="0" borderId="168" xfId="393" applyFont="1" applyFill="1" applyBorder="1" applyAlignment="1">
      <alignment horizontal="left" wrapText="1"/>
    </xf>
    <xf numFmtId="0" fontId="0" fillId="0" borderId="162" xfId="0" applyBorder="1" applyAlignment="1">
      <alignment wrapText="1"/>
    </xf>
    <xf numFmtId="0" fontId="0" fillId="0" borderId="0" xfId="0" applyAlignment="1">
      <alignment wrapText="1"/>
    </xf>
    <xf numFmtId="0" fontId="168" fillId="0" borderId="119" xfId="393" applyFont="1" applyFill="1" applyBorder="1" applyAlignment="1">
      <alignment horizontal="center" vertical="center" wrapText="1"/>
    </xf>
    <xf numFmtId="0" fontId="168" fillId="0" borderId="116" xfId="393" applyFont="1" applyFill="1" applyBorder="1" applyAlignment="1">
      <alignment horizontal="center" vertical="center" wrapText="1"/>
    </xf>
    <xf numFmtId="0" fontId="170" fillId="0" borderId="121" xfId="0" applyFont="1" applyBorder="1" applyAlignment="1">
      <alignment wrapText="1"/>
    </xf>
    <xf numFmtId="0" fontId="170" fillId="0" borderId="118" xfId="0" applyFont="1" applyBorder="1" applyAlignment="1">
      <alignment wrapText="1"/>
    </xf>
    <xf numFmtId="0" fontId="168" fillId="0" borderId="121" xfId="393" applyFont="1" applyFill="1" applyBorder="1" applyAlignment="1">
      <alignment horizontal="left" wrapText="1"/>
    </xf>
    <xf numFmtId="0" fontId="168" fillId="0" borderId="118" xfId="393" applyFont="1" applyFill="1" applyBorder="1" applyAlignment="1">
      <alignment horizontal="left" wrapText="1"/>
    </xf>
    <xf numFmtId="0" fontId="34" fillId="0" borderId="0" xfId="430" applyFont="1" applyFill="1" applyBorder="1" applyAlignment="1">
      <alignment horizontal="center" vertical="top" wrapText="1"/>
    </xf>
    <xf numFmtId="0" fontId="169" fillId="0" borderId="121" xfId="0" applyFont="1" applyBorder="1" applyAlignment="1">
      <alignment wrapText="1"/>
    </xf>
    <xf numFmtId="0" fontId="169" fillId="0" borderId="118" xfId="0" applyFont="1" applyBorder="1" applyAlignment="1">
      <alignment wrapText="1"/>
    </xf>
    <xf numFmtId="0" fontId="167" fillId="0" borderId="154" xfId="0" applyFont="1" applyBorder="1" applyAlignment="1">
      <alignment wrapText="1"/>
    </xf>
    <xf numFmtId="0" fontId="168" fillId="0" borderId="119" xfId="0" applyFont="1" applyBorder="1" applyAlignment="1">
      <alignment horizontal="center" vertical="center" wrapText="1"/>
    </xf>
    <xf numFmtId="0" fontId="168" fillId="0" borderId="116" xfId="0" applyFont="1" applyBorder="1" applyAlignment="1">
      <alignment horizontal="center" vertical="center" wrapText="1"/>
    </xf>
    <xf numFmtId="49" fontId="25" fillId="0" borderId="47" xfId="24" applyNumberFormat="1" applyFont="1" applyFill="1" applyBorder="1" applyAlignment="1">
      <alignment horizontal="center" vertical="center"/>
    </xf>
    <xf numFmtId="49" fontId="25" fillId="0" borderId="30" xfId="24" applyNumberFormat="1" applyFont="1" applyFill="1" applyBorder="1" applyAlignment="1">
      <alignment horizontal="center" vertical="center"/>
    </xf>
    <xf numFmtId="49" fontId="25" fillId="0" borderId="0" xfId="24" applyNumberFormat="1" applyFont="1" applyFill="1" applyAlignment="1">
      <alignment horizontal="center" vertical="center"/>
    </xf>
    <xf numFmtId="49" fontId="8" fillId="0" borderId="67" xfId="24" applyNumberFormat="1" applyFont="1" applyFill="1" applyBorder="1" applyAlignment="1">
      <alignment horizontal="center" vertical="center" wrapText="1"/>
    </xf>
    <xf numFmtId="49" fontId="8" fillId="0" borderId="63" xfId="24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82" xfId="0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0" fontId="20" fillId="0" borderId="82" xfId="0" applyFont="1" applyFill="1" applyBorder="1" applyAlignment="1">
      <alignment horizontal="center" wrapText="1"/>
    </xf>
    <xf numFmtId="0" fontId="20" fillId="0" borderId="53" xfId="0" applyFont="1" applyFill="1" applyBorder="1" applyAlignment="1">
      <alignment horizontal="center" wrapText="1"/>
    </xf>
    <xf numFmtId="0" fontId="20" fillId="0" borderId="58" xfId="0" applyFont="1" applyFill="1" applyBorder="1" applyAlignment="1">
      <alignment horizontal="center" wrapText="1"/>
    </xf>
    <xf numFmtId="0" fontId="34" fillId="0" borderId="82" xfId="0" applyFont="1" applyFill="1" applyBorder="1" applyAlignment="1">
      <alignment horizontal="left" wrapText="1"/>
    </xf>
    <xf numFmtId="0" fontId="34" fillId="0" borderId="53" xfId="0" applyFont="1" applyFill="1" applyBorder="1" applyAlignment="1">
      <alignment horizontal="left" wrapText="1"/>
    </xf>
    <xf numFmtId="0" fontId="34" fillId="0" borderId="58" xfId="0" applyFont="1" applyFill="1" applyBorder="1" applyAlignment="1">
      <alignment horizontal="left" wrapText="1"/>
    </xf>
    <xf numFmtId="0" fontId="34" fillId="0" borderId="82" xfId="0" applyFont="1" applyFill="1" applyBorder="1" applyAlignment="1">
      <alignment horizontal="center" wrapText="1"/>
    </xf>
    <xf numFmtId="0" fontId="34" fillId="0" borderId="58" xfId="0" applyFont="1" applyFill="1" applyBorder="1" applyAlignment="1">
      <alignment horizontal="center" wrapText="1"/>
    </xf>
    <xf numFmtId="0" fontId="54" fillId="0" borderId="0" xfId="0" applyFont="1" applyFill="1" applyAlignment="1">
      <alignment horizontal="left" vertical="center" wrapText="1"/>
    </xf>
    <xf numFmtId="0" fontId="147" fillId="0" borderId="0" xfId="0" applyFont="1" applyFill="1" applyAlignment="1">
      <alignment horizontal="left" vertical="center" wrapText="1"/>
    </xf>
    <xf numFmtId="0" fontId="20" fillId="87" borderId="82" xfId="0" applyFont="1" applyFill="1" applyBorder="1" applyAlignment="1">
      <alignment horizontal="center"/>
    </xf>
    <xf numFmtId="0" fontId="20" fillId="87" borderId="53" xfId="0" applyFont="1" applyFill="1" applyBorder="1" applyAlignment="1">
      <alignment horizontal="center"/>
    </xf>
    <xf numFmtId="0" fontId="20" fillId="87" borderId="58" xfId="0" applyFont="1" applyFill="1" applyBorder="1" applyAlignment="1">
      <alignment horizontal="center"/>
    </xf>
    <xf numFmtId="0" fontId="19" fillId="0" borderId="0" xfId="270" applyFont="1" applyFill="1" applyAlignment="1">
      <alignment horizontal="left" vertical="center" wrapText="1"/>
    </xf>
    <xf numFmtId="0" fontId="16" fillId="0" borderId="122" xfId="46" applyFont="1" applyFill="1" applyBorder="1" applyAlignment="1">
      <alignment horizontal="left" wrapText="1"/>
    </xf>
    <xf numFmtId="0" fontId="16" fillId="0" borderId="0" xfId="46" applyFont="1" applyFill="1" applyAlignment="1">
      <alignment horizontal="left" vertical="center" wrapText="1"/>
    </xf>
    <xf numFmtId="0" fontId="16" fillId="0" borderId="0" xfId="46" applyFont="1" applyFill="1" applyAlignment="1">
      <alignment horizontal="left" vertical="center"/>
    </xf>
    <xf numFmtId="0" fontId="16" fillId="0" borderId="0" xfId="46" applyFont="1" applyAlignment="1">
      <alignment horizontal="left" vertical="center" wrapText="1"/>
    </xf>
    <xf numFmtId="0" fontId="20" fillId="0" borderId="136" xfId="48" applyFont="1" applyFill="1" applyBorder="1" applyAlignment="1">
      <alignment horizontal="center" vertical="center"/>
    </xf>
    <xf numFmtId="0" fontId="20" fillId="0" borderId="16" xfId="48" applyFont="1" applyFill="1" applyBorder="1" applyAlignment="1">
      <alignment horizontal="center" vertical="center"/>
    </xf>
    <xf numFmtId="0" fontId="20" fillId="0" borderId="80" xfId="48" applyFont="1" applyFill="1" applyBorder="1" applyAlignment="1">
      <alignment horizontal="center" vertical="center"/>
    </xf>
    <xf numFmtId="0" fontId="20" fillId="0" borderId="140" xfId="270" applyFont="1" applyFill="1" applyBorder="1" applyAlignment="1">
      <alignment horizontal="left" vertical="center"/>
    </xf>
    <xf numFmtId="0" fontId="20" fillId="0" borderId="36" xfId="270" applyFont="1" applyFill="1" applyBorder="1" applyAlignment="1">
      <alignment horizontal="left" vertical="center"/>
    </xf>
    <xf numFmtId="0" fontId="20" fillId="0" borderId="52" xfId="270" applyFont="1" applyFill="1" applyBorder="1" applyAlignment="1">
      <alignment horizontal="left" vertical="center"/>
    </xf>
    <xf numFmtId="0" fontId="20" fillId="0" borderId="103" xfId="270" applyFont="1" applyFill="1" applyBorder="1" applyAlignment="1">
      <alignment horizontal="left" vertical="center"/>
    </xf>
    <xf numFmtId="0" fontId="20" fillId="0" borderId="122" xfId="270" applyFont="1" applyFill="1" applyBorder="1" applyAlignment="1">
      <alignment horizontal="left" vertical="center"/>
    </xf>
    <xf numFmtId="0" fontId="20" fillId="0" borderId="86" xfId="270" applyFont="1" applyFill="1" applyBorder="1" applyAlignment="1">
      <alignment horizontal="left" vertical="center"/>
    </xf>
    <xf numFmtId="0" fontId="20" fillId="0" borderId="54" xfId="270" applyFont="1" applyFill="1" applyBorder="1" applyAlignment="1">
      <alignment horizontal="left" vertical="center"/>
    </xf>
    <xf numFmtId="0" fontId="20" fillId="0" borderId="0" xfId="270" applyFont="1" applyFill="1" applyBorder="1" applyAlignment="1">
      <alignment horizontal="left" vertical="center"/>
    </xf>
    <xf numFmtId="0" fontId="20" fillId="0" borderId="17" xfId="270" applyFont="1" applyFill="1" applyBorder="1" applyAlignment="1">
      <alignment horizontal="left" vertical="center"/>
    </xf>
    <xf numFmtId="0" fontId="20" fillId="0" borderId="104" xfId="270" applyFont="1" applyFill="1" applyBorder="1" applyAlignment="1">
      <alignment horizontal="left" vertical="center"/>
    </xf>
    <xf numFmtId="0" fontId="20" fillId="0" borderId="24" xfId="270" applyFont="1" applyFill="1" applyBorder="1" applyAlignment="1">
      <alignment horizontal="left" vertical="center"/>
    </xf>
    <xf numFmtId="0" fontId="20" fillId="0" borderId="21" xfId="270" applyFont="1" applyFill="1" applyBorder="1" applyAlignment="1">
      <alignment horizontal="left" vertical="center"/>
    </xf>
    <xf numFmtId="0" fontId="20" fillId="0" borderId="134" xfId="270" applyFont="1" applyFill="1" applyBorder="1" applyAlignment="1">
      <alignment horizontal="left" vertical="center"/>
    </xf>
    <xf numFmtId="0" fontId="20" fillId="0" borderId="139" xfId="270" applyFont="1" applyFill="1" applyBorder="1" applyAlignment="1">
      <alignment horizontal="left" vertical="center"/>
    </xf>
    <xf numFmtId="0" fontId="20" fillId="0" borderId="141" xfId="270" applyFont="1" applyFill="1" applyBorder="1" applyAlignment="1">
      <alignment horizontal="left" vertical="center"/>
    </xf>
    <xf numFmtId="0" fontId="20" fillId="0" borderId="102" xfId="270" applyFont="1" applyFill="1" applyBorder="1" applyAlignment="1">
      <alignment horizontal="left" vertical="center"/>
    </xf>
    <xf numFmtId="0" fontId="20" fillId="0" borderId="23" xfId="270" applyFont="1" applyFill="1" applyBorder="1" applyAlignment="1">
      <alignment horizontal="left" vertical="center"/>
    </xf>
    <xf numFmtId="0" fontId="20" fillId="0" borderId="19" xfId="270" applyFont="1" applyFill="1" applyBorder="1" applyAlignment="1">
      <alignment horizontal="left" vertical="center"/>
    </xf>
    <xf numFmtId="0" fontId="20" fillId="0" borderId="18" xfId="48" applyFont="1" applyFill="1" applyBorder="1" applyAlignment="1">
      <alignment horizontal="center" vertical="center"/>
    </xf>
    <xf numFmtId="0" fontId="20" fillId="0" borderId="73" xfId="270" applyFont="1" applyFill="1" applyBorder="1" applyAlignment="1">
      <alignment horizontal="left" vertical="center"/>
    </xf>
    <xf numFmtId="0" fontId="20" fillId="0" borderId="0" xfId="270" applyFont="1" applyFill="1" applyAlignment="1">
      <alignment horizontal="left"/>
    </xf>
    <xf numFmtId="0" fontId="20" fillId="0" borderId="140" xfId="270" applyFont="1" applyFill="1" applyBorder="1" applyAlignment="1">
      <alignment horizontal="left" vertical="center" wrapText="1"/>
    </xf>
    <xf numFmtId="0" fontId="20" fillId="0" borderId="36" xfId="270" applyFont="1" applyFill="1" applyBorder="1" applyAlignment="1">
      <alignment horizontal="left" vertical="center" wrapText="1"/>
    </xf>
    <xf numFmtId="0" fontId="20" fillId="0" borderId="52" xfId="270" applyFont="1" applyFill="1" applyBorder="1" applyAlignment="1">
      <alignment horizontal="left" vertical="center" wrapText="1"/>
    </xf>
    <xf numFmtId="0" fontId="20" fillId="0" borderId="103" xfId="270" applyFont="1" applyFill="1" applyBorder="1" applyAlignment="1">
      <alignment horizontal="center" vertical="center"/>
    </xf>
    <xf numFmtId="0" fontId="20" fillId="0" borderId="86" xfId="270" applyFont="1" applyFill="1" applyBorder="1" applyAlignment="1">
      <alignment horizontal="center" vertical="center"/>
    </xf>
    <xf numFmtId="0" fontId="20" fillId="0" borderId="102" xfId="270" applyFont="1" applyFill="1" applyBorder="1" applyAlignment="1">
      <alignment horizontal="center" vertical="center"/>
    </xf>
    <xf numFmtId="0" fontId="20" fillId="0" borderId="19" xfId="270" applyFont="1" applyFill="1" applyBorder="1" applyAlignment="1">
      <alignment horizontal="center" vertical="center"/>
    </xf>
    <xf numFmtId="0" fontId="20" fillId="0" borderId="88" xfId="270" applyFont="1" applyFill="1" applyBorder="1" applyAlignment="1">
      <alignment horizontal="center" vertical="center" wrapText="1"/>
    </xf>
    <xf numFmtId="0" fontId="20" fillId="0" borderId="73" xfId="270" applyFont="1" applyFill="1" applyBorder="1" applyAlignment="1">
      <alignment horizontal="center" vertical="center" wrapText="1"/>
    </xf>
    <xf numFmtId="3" fontId="20" fillId="0" borderId="88" xfId="270" applyNumberFormat="1" applyFont="1" applyFill="1" applyBorder="1" applyAlignment="1">
      <alignment horizontal="center" vertical="center" wrapText="1"/>
    </xf>
    <xf numFmtId="3" fontId="20" fillId="0" borderId="73" xfId="270" applyNumberFormat="1" applyFont="1" applyFill="1" applyBorder="1" applyAlignment="1">
      <alignment horizontal="center" vertical="center" wrapText="1"/>
    </xf>
    <xf numFmtId="0" fontId="20" fillId="0" borderId="0" xfId="270" applyFont="1" applyFill="1" applyAlignment="1">
      <alignment horizontal="left" wrapText="1"/>
    </xf>
    <xf numFmtId="0" fontId="20" fillId="0" borderId="88" xfId="270" applyFont="1" applyFill="1" applyBorder="1" applyAlignment="1">
      <alignment horizontal="left" vertical="center" wrapText="1"/>
    </xf>
    <xf numFmtId="0" fontId="20" fillId="0" borderId="73" xfId="270" applyFont="1" applyFill="1" applyBorder="1" applyAlignment="1">
      <alignment horizontal="left" vertical="center" wrapText="1"/>
    </xf>
    <xf numFmtId="3" fontId="20" fillId="0" borderId="56" xfId="270" applyNumberFormat="1" applyFont="1" applyFill="1" applyBorder="1" applyAlignment="1">
      <alignment horizontal="center" vertical="center" wrapText="1"/>
    </xf>
    <xf numFmtId="3" fontId="20" fillId="0" borderId="20" xfId="270" applyNumberFormat="1" applyFont="1" applyFill="1" applyBorder="1" applyAlignment="1">
      <alignment horizontal="center" vertical="center" wrapText="1"/>
    </xf>
    <xf numFmtId="0" fontId="34" fillId="0" borderId="140" xfId="270" applyFont="1" applyFill="1" applyBorder="1" applyAlignment="1">
      <alignment horizontal="left" vertical="center"/>
    </xf>
    <xf numFmtId="0" fontId="34" fillId="0" borderId="36" xfId="270" applyFont="1" applyFill="1" applyBorder="1" applyAlignment="1">
      <alignment horizontal="left" vertical="center"/>
    </xf>
    <xf numFmtId="0" fontId="34" fillId="0" borderId="52" xfId="270" applyFont="1" applyFill="1" applyBorder="1" applyAlignment="1">
      <alignment horizontal="left" vertical="center"/>
    </xf>
    <xf numFmtId="0" fontId="34" fillId="0" borderId="88" xfId="270" applyFont="1" applyFill="1" applyBorder="1" applyAlignment="1">
      <alignment horizontal="left" vertical="center"/>
    </xf>
    <xf numFmtId="0" fontId="20" fillId="0" borderId="88" xfId="270" applyFont="1" applyFill="1" applyBorder="1" applyAlignment="1">
      <alignment horizontal="left" vertical="center"/>
    </xf>
    <xf numFmtId="0" fontId="20" fillId="0" borderId="55" xfId="48" applyFont="1" applyFill="1" applyBorder="1" applyAlignment="1">
      <alignment horizontal="center" vertical="center"/>
    </xf>
    <xf numFmtId="0" fontId="85" fillId="0" borderId="0" xfId="47" applyFont="1" applyFill="1" applyAlignment="1">
      <alignment horizontal="center" wrapText="1"/>
    </xf>
    <xf numFmtId="0" fontId="19" fillId="0" borderId="0" xfId="49" applyFont="1" applyFill="1" applyAlignment="1">
      <alignment horizontal="right"/>
    </xf>
    <xf numFmtId="0" fontId="22" fillId="0" borderId="23" xfId="0" applyFont="1" applyFill="1" applyBorder="1" applyAlignment="1">
      <alignment horizontal="left"/>
    </xf>
    <xf numFmtId="165" fontId="36" fillId="0" borderId="0" xfId="23" applyFont="1" applyFill="1" applyAlignment="1">
      <alignment horizontal="center"/>
    </xf>
    <xf numFmtId="49" fontId="39" fillId="0" borderId="47" xfId="24" applyNumberFormat="1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" fontId="39" fillId="0" borderId="25" xfId="24" applyNumberFormat="1" applyFont="1" applyFill="1" applyBorder="1" applyAlignment="1">
      <alignment horizontal="center" vertical="center" wrapText="1"/>
    </xf>
    <xf numFmtId="1" fontId="39" fillId="0" borderId="34" xfId="24" applyNumberFormat="1" applyFont="1" applyFill="1" applyBorder="1" applyAlignment="1">
      <alignment horizontal="center" vertical="center" wrapText="1"/>
    </xf>
    <xf numFmtId="3" fontId="39" fillId="0" borderId="25" xfId="24" applyNumberFormat="1" applyFont="1" applyFill="1" applyBorder="1" applyAlignment="1">
      <alignment horizontal="center" vertical="center" wrapText="1"/>
    </xf>
    <xf numFmtId="3" fontId="39" fillId="0" borderId="34" xfId="24" applyNumberFormat="1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9" fillId="0" borderId="34" xfId="0" applyFont="1" applyFill="1" applyBorder="1" applyAlignment="1">
      <alignment horizontal="center" vertical="center" wrapText="1"/>
    </xf>
    <xf numFmtId="0" fontId="39" fillId="0" borderId="26" xfId="24" applyNumberFormat="1" applyFont="1" applyFill="1" applyBorder="1" applyAlignment="1">
      <alignment horizontal="center" vertical="center"/>
    </xf>
    <xf numFmtId="0" fontId="39" fillId="0" borderId="35" xfId="24" applyNumberFormat="1" applyFont="1" applyFill="1" applyBorder="1" applyAlignment="1">
      <alignment horizontal="center" vertical="center"/>
    </xf>
  </cellXfs>
  <cellStyles count="432">
    <cellStyle name="¬µrka" xfId="1"/>
    <cellStyle name="¬µrka 2" xfId="400"/>
    <cellStyle name="0_mezer" xfId="122"/>
    <cellStyle name="0_mezer_Tabulky_FV" xfId="123"/>
    <cellStyle name="0_mezer_Tabulky_FV_web" xfId="124"/>
    <cellStyle name="1_mezera" xfId="125"/>
    <cellStyle name="2_mezery" xfId="126"/>
    <cellStyle name="2_mezeryT" xfId="127"/>
    <cellStyle name="20 % – Zvýraznění1" xfId="2" builtinId="30" customBuiltin="1"/>
    <cellStyle name="20 % – Zvýraznění1 2" xfId="96"/>
    <cellStyle name="20 % – Zvýraznění1 2 2" xfId="128"/>
    <cellStyle name="20 % – Zvýraznění1 2 3" xfId="418"/>
    <cellStyle name="20 % – Zvýraznění1 2_EU tab textová část SR 2016  (2)" xfId="129"/>
    <cellStyle name="20 % – Zvýraznění1 3" xfId="130"/>
    <cellStyle name="20 % – Zvýraznění2" xfId="3" builtinId="34" customBuiltin="1"/>
    <cellStyle name="20 % – Zvýraznění2 2" xfId="100"/>
    <cellStyle name="20 % – Zvýraznění2 2 2" xfId="131"/>
    <cellStyle name="20 % – Zvýraznění2 2 3" xfId="420"/>
    <cellStyle name="20 % – Zvýraznění2 2_EU tab textová část SR 2016  (2)" xfId="132"/>
    <cellStyle name="20 % – Zvýraznění2 3" xfId="133"/>
    <cellStyle name="20 % – Zvýraznění3" xfId="4" builtinId="38" customBuiltin="1"/>
    <cellStyle name="20 % – Zvýraznění3 2" xfId="104"/>
    <cellStyle name="20 % – Zvýraznění3 2 2" xfId="134"/>
    <cellStyle name="20 % – Zvýraznění3 2 3" xfId="422"/>
    <cellStyle name="20 % – Zvýraznění3 2_EU tab textová část SR 2016  (2)" xfId="135"/>
    <cellStyle name="20 % – Zvýraznění3 3" xfId="136"/>
    <cellStyle name="20 % – Zvýraznění4" xfId="5" builtinId="42" customBuiltin="1"/>
    <cellStyle name="20 % – Zvýraznění4 2" xfId="108"/>
    <cellStyle name="20 % – Zvýraznění4 2 2" xfId="137"/>
    <cellStyle name="20 % – Zvýraznění4 2 3" xfId="424"/>
    <cellStyle name="20 % – Zvýraznění4 2_EU tab textová část SR 2016  (2)" xfId="138"/>
    <cellStyle name="20 % – Zvýraznění4 3" xfId="139"/>
    <cellStyle name="20 % – Zvýraznění5" xfId="6" builtinId="46" customBuiltin="1"/>
    <cellStyle name="20 % – Zvýraznění5 2" xfId="112"/>
    <cellStyle name="20 % – Zvýraznění5 2 2" xfId="140"/>
    <cellStyle name="20 % – Zvýraznění5 2 3" xfId="426"/>
    <cellStyle name="20 % – Zvýraznění5 2_EU tab textová část SR 2016  (2)" xfId="141"/>
    <cellStyle name="20 % – Zvýraznění5 3" xfId="142"/>
    <cellStyle name="20 % – Zvýraznění6" xfId="7" builtinId="50" customBuiltin="1"/>
    <cellStyle name="20 % – Zvýraznění6 2" xfId="116"/>
    <cellStyle name="20 % – Zvýraznění6 2 2" xfId="143"/>
    <cellStyle name="20 % – Zvýraznění6 2 3" xfId="428"/>
    <cellStyle name="20 % – Zvýraznění6 2_EU tab textová část SR 2016  (2)" xfId="144"/>
    <cellStyle name="20 % – Zvýraznění6 3" xfId="145"/>
    <cellStyle name="20% - Accent1" xfId="146"/>
    <cellStyle name="20% - Accent2" xfId="147"/>
    <cellStyle name="20% - Accent3" xfId="148"/>
    <cellStyle name="20% - Accent4" xfId="149"/>
    <cellStyle name="20% - Accent5" xfId="150"/>
    <cellStyle name="20% - Accent6" xfId="151"/>
    <cellStyle name="3_mezery" xfId="152"/>
    <cellStyle name="40 % – Zvýraznění1" xfId="8" builtinId="31" customBuiltin="1"/>
    <cellStyle name="40 % – Zvýraznění1 2" xfId="97"/>
    <cellStyle name="40 % – Zvýraznění1 2 2" xfId="153"/>
    <cellStyle name="40 % – Zvýraznění1 2 3" xfId="419"/>
    <cellStyle name="40 % – Zvýraznění1 2_EU tab textová část SR 2016  (2)" xfId="154"/>
    <cellStyle name="40 % – Zvýraznění1 3" xfId="155"/>
    <cellStyle name="40 % – Zvýraznění2" xfId="9" builtinId="35" customBuiltin="1"/>
    <cellStyle name="40 % – Zvýraznění2 2" xfId="101"/>
    <cellStyle name="40 % – Zvýraznění2 2 2" xfId="156"/>
    <cellStyle name="40 % – Zvýraznění2 2 3" xfId="421"/>
    <cellStyle name="40 % – Zvýraznění2 2_EU tab textová část SR 2016  (2)" xfId="157"/>
    <cellStyle name="40 % – Zvýraznění2 3" xfId="158"/>
    <cellStyle name="40 % – Zvýraznění3" xfId="10" builtinId="39" customBuiltin="1"/>
    <cellStyle name="40 % – Zvýraznění3 2" xfId="105"/>
    <cellStyle name="40 % – Zvýraznění3 2 2" xfId="159"/>
    <cellStyle name="40 % – Zvýraznění3 2 3" xfId="423"/>
    <cellStyle name="40 % – Zvýraznění3 2_EU tab textová část SR 2016  (2)" xfId="160"/>
    <cellStyle name="40 % – Zvýraznění3 3" xfId="161"/>
    <cellStyle name="40 % – Zvýraznění4" xfId="11" builtinId="43" customBuiltin="1"/>
    <cellStyle name="40 % – Zvýraznění4 2" xfId="109"/>
    <cellStyle name="40 % – Zvýraznění4 2 2" xfId="162"/>
    <cellStyle name="40 % – Zvýraznění4 2 3" xfId="425"/>
    <cellStyle name="40 % – Zvýraznění4 2_EU tab textová část SR 2016  (2)" xfId="163"/>
    <cellStyle name="40 % – Zvýraznění4 3" xfId="164"/>
    <cellStyle name="40 % – Zvýraznění5" xfId="12" builtinId="47" customBuiltin="1"/>
    <cellStyle name="40 % – Zvýraznění5 2" xfId="113"/>
    <cellStyle name="40 % – Zvýraznění5 2 2" xfId="165"/>
    <cellStyle name="40 % – Zvýraznění5 2 3" xfId="427"/>
    <cellStyle name="40 % – Zvýraznění5 2_EU tab textová část SR 2016  (2)" xfId="166"/>
    <cellStyle name="40 % – Zvýraznění5 3" xfId="167"/>
    <cellStyle name="40 % – Zvýraznění6" xfId="13" builtinId="51" customBuiltin="1"/>
    <cellStyle name="40 % – Zvýraznění6 2" xfId="117"/>
    <cellStyle name="40 % – Zvýraznění6 2 2" xfId="168"/>
    <cellStyle name="40 % – Zvýraznění6 2 3" xfId="429"/>
    <cellStyle name="40 % – Zvýraznění6 2_EU tab textová část SR 2016  (2)" xfId="169"/>
    <cellStyle name="40 % – Zvýraznění6 3" xfId="170"/>
    <cellStyle name="40% - Accent1" xfId="171"/>
    <cellStyle name="40% - Accent2" xfId="172"/>
    <cellStyle name="40% - Accent3" xfId="173"/>
    <cellStyle name="40% - Accent4" xfId="174"/>
    <cellStyle name="40% - Accent5" xfId="175"/>
    <cellStyle name="40% - Accent6" xfId="176"/>
    <cellStyle name="60 % – Zvýraznění1" xfId="14" builtinId="32" customBuiltin="1"/>
    <cellStyle name="60 % – Zvýraznění1 2" xfId="98"/>
    <cellStyle name="60 % – Zvýraznění1 3" xfId="177"/>
    <cellStyle name="60 % – Zvýraznění2" xfId="15" builtinId="36" customBuiltin="1"/>
    <cellStyle name="60 % – Zvýraznění2 2" xfId="102"/>
    <cellStyle name="60 % – Zvýraznění2 3" xfId="178"/>
    <cellStyle name="60 % – Zvýraznění3" xfId="16" builtinId="40" customBuiltin="1"/>
    <cellStyle name="60 % – Zvýraznění3 2" xfId="106"/>
    <cellStyle name="60 % – Zvýraznění3 3" xfId="179"/>
    <cellStyle name="60 % – Zvýraznění4" xfId="17" builtinId="44" customBuiltin="1"/>
    <cellStyle name="60 % – Zvýraznění4 2" xfId="110"/>
    <cellStyle name="60 % – Zvýraznění4 3" xfId="180"/>
    <cellStyle name="60 % – Zvýraznění5" xfId="18" builtinId="48" customBuiltin="1"/>
    <cellStyle name="60 % – Zvýraznění5 2" xfId="114"/>
    <cellStyle name="60 % – Zvýraznění5 3" xfId="181"/>
    <cellStyle name="60 % – Zvýraznění6" xfId="19" builtinId="52" customBuiltin="1"/>
    <cellStyle name="60 % – Zvýraznění6 2" xfId="118"/>
    <cellStyle name="60 % – Zvýraznění6 3" xfId="182"/>
    <cellStyle name="60% - Accent1" xfId="183"/>
    <cellStyle name="60% - Accent2" xfId="184"/>
    <cellStyle name="60% - Accent3" xfId="185"/>
    <cellStyle name="60% - Accent4" xfId="186"/>
    <cellStyle name="60% - Accent5" xfId="187"/>
    <cellStyle name="60% - Accent6" xfId="188"/>
    <cellStyle name="Accent1" xfId="189"/>
    <cellStyle name="Accent1 - 20%" xfId="190"/>
    <cellStyle name="Accent1 - 40%" xfId="191"/>
    <cellStyle name="Accent1 - 60%" xfId="192"/>
    <cellStyle name="Accent2" xfId="193"/>
    <cellStyle name="Accent2 - 20%" xfId="194"/>
    <cellStyle name="Accent2 - 40%" xfId="195"/>
    <cellStyle name="Accent2 - 60%" xfId="196"/>
    <cellStyle name="Accent3" xfId="197"/>
    <cellStyle name="Accent3 - 20%" xfId="198"/>
    <cellStyle name="Accent3 - 40%" xfId="199"/>
    <cellStyle name="Accent3 - 60%" xfId="200"/>
    <cellStyle name="Accent4" xfId="201"/>
    <cellStyle name="Accent4 - 20%" xfId="202"/>
    <cellStyle name="Accent4 - 40%" xfId="203"/>
    <cellStyle name="Accent4 - 60%" xfId="204"/>
    <cellStyle name="Accent5" xfId="205"/>
    <cellStyle name="Accent5 - 20%" xfId="206"/>
    <cellStyle name="Accent5 - 40%" xfId="207"/>
    <cellStyle name="Accent5 - 60%" xfId="208"/>
    <cellStyle name="Accent6" xfId="209"/>
    <cellStyle name="Accent6 - 20%" xfId="210"/>
    <cellStyle name="Accent6 - 40%" xfId="211"/>
    <cellStyle name="Accent6 - 60%" xfId="212"/>
    <cellStyle name="Bad" xfId="213"/>
    <cellStyle name="Calculation" xfId="214"/>
    <cellStyle name="Celkem" xfId="20" builtinId="25" customBuiltin="1"/>
    <cellStyle name="Celkem 2" xfId="94"/>
    <cellStyle name="Celkem 3" xfId="215"/>
    <cellStyle name="Celkem 4" xfId="401"/>
    <cellStyle name="CISPUB0" xfId="216"/>
    <cellStyle name="Comma" xfId="21"/>
    <cellStyle name="Comma 2" xfId="402"/>
    <cellStyle name="Currency" xfId="22"/>
    <cellStyle name="Currency 2" xfId="403"/>
    <cellStyle name="Čárka" xfId="23" builtinId="3"/>
    <cellStyle name="Čárka 2" xfId="394"/>
    <cellStyle name="čárky [0]_01Nadlimity2007_2009PF_K" xfId="217"/>
    <cellStyle name="čárky 2" xfId="218"/>
    <cellStyle name="čárky 2 2" xfId="219"/>
    <cellStyle name="Čárky bez des. míst" xfId="24" builtinId="6"/>
    <cellStyle name="čárky bez des. míst 2" xfId="220"/>
    <cellStyle name="čárky bez des. míst 3" xfId="221"/>
    <cellStyle name="Čárky bez des. míst 4" xfId="395"/>
    <cellStyle name="Date" xfId="25"/>
    <cellStyle name="Date 2" xfId="404"/>
    <cellStyle name="Datum" xfId="26"/>
    <cellStyle name="Datum 2" xfId="405"/>
    <cellStyle name="Emphasis 1" xfId="222"/>
    <cellStyle name="Emphasis 2" xfId="223"/>
    <cellStyle name="Emphasis 3" xfId="224"/>
    <cellStyle name="Explanatory Text" xfId="225"/>
    <cellStyle name="Fixed" xfId="27"/>
    <cellStyle name="Fixed 2" xfId="406"/>
    <cellStyle name="Good" xfId="226"/>
    <cellStyle name="Heading 1" xfId="227"/>
    <cellStyle name="Heading 2" xfId="228"/>
    <cellStyle name="Heading 3" xfId="229"/>
    <cellStyle name="Heading 4" xfId="230"/>
    <cellStyle name="Heading1" xfId="28"/>
    <cellStyle name="Heading1 2" xfId="407"/>
    <cellStyle name="Heading2" xfId="29"/>
    <cellStyle name="Heading2 2" xfId="408"/>
    <cellStyle name="Check Cell" xfId="231"/>
    <cellStyle name="Chybně 2" xfId="84"/>
    <cellStyle name="Chybně 3" xfId="232"/>
    <cellStyle name="Input" xfId="233"/>
    <cellStyle name="Kontrolní buňka" xfId="31" builtinId="23" customBuiltin="1"/>
    <cellStyle name="Kontrolní buňka 2" xfId="90"/>
    <cellStyle name="Kontrolní buňka 3" xfId="234"/>
    <cellStyle name="Linked Cell" xfId="235"/>
    <cellStyle name="M·na" xfId="32"/>
    <cellStyle name="M·na 2" xfId="409"/>
    <cellStyle name="Nadpis 1" xfId="33" builtinId="16" customBuiltin="1"/>
    <cellStyle name="Nadpis 1 2" xfId="79"/>
    <cellStyle name="Nadpis 1 3" xfId="236"/>
    <cellStyle name="Nadpis 2" xfId="34" builtinId="17" customBuiltin="1"/>
    <cellStyle name="Nadpis 2 2" xfId="80"/>
    <cellStyle name="Nadpis 2 3" xfId="237"/>
    <cellStyle name="Nadpis 3" xfId="35" builtinId="18" customBuiltin="1"/>
    <cellStyle name="Nadpis 3 2" xfId="81"/>
    <cellStyle name="Nadpis 3 3" xfId="238"/>
    <cellStyle name="Nadpis 4" xfId="36" builtinId="19" customBuiltin="1"/>
    <cellStyle name="Nadpis 4 2" xfId="82"/>
    <cellStyle name="Nadpis 4 3" xfId="239"/>
    <cellStyle name="Nadpis1" xfId="37"/>
    <cellStyle name="Nadpis1 2" xfId="410"/>
    <cellStyle name="Nadpis2" xfId="38"/>
    <cellStyle name="Nadpis2 2" xfId="411"/>
    <cellStyle name="Název" xfId="39" builtinId="15" customBuiltin="1"/>
    <cellStyle name="Název 2" xfId="78"/>
    <cellStyle name="Název 3" xfId="240"/>
    <cellStyle name="Neutral" xfId="241"/>
    <cellStyle name="Neutrální" xfId="40" builtinId="28" customBuiltin="1"/>
    <cellStyle name="Neutrální 2" xfId="85"/>
    <cellStyle name="Neutrální 3" xfId="242"/>
    <cellStyle name="Normal_Tableau1" xfId="41"/>
    <cellStyle name="Normální" xfId="0" builtinId="0"/>
    <cellStyle name="normální 10" xfId="243"/>
    <cellStyle name="normální 11" xfId="244"/>
    <cellStyle name="normální 12" xfId="245"/>
    <cellStyle name="normální 13" xfId="246"/>
    <cellStyle name="normální 14" xfId="247"/>
    <cellStyle name="Normální 15" xfId="248"/>
    <cellStyle name="Normální 15 2" xfId="249"/>
    <cellStyle name="Normální 15_EU tab textová část SR 2016  (2)" xfId="250"/>
    <cellStyle name="Normální 16" xfId="251"/>
    <cellStyle name="Normální 16 2" xfId="396"/>
    <cellStyle name="Normální 17" xfId="252"/>
    <cellStyle name="Normální 18" xfId="253"/>
    <cellStyle name="Normální 19" xfId="254"/>
    <cellStyle name="Normální 19 2" xfId="255"/>
    <cellStyle name="Normální 19_EU tab textová část SR 2016  (2)" xfId="256"/>
    <cellStyle name="Normální 2" xfId="42"/>
    <cellStyle name="Normální 2 2" xfId="257"/>
    <cellStyle name="normální 2 2 2" xfId="258"/>
    <cellStyle name="normální 2 2 2 2" xfId="259"/>
    <cellStyle name="normální 2 2 2_EU tab textová část SR 2016  (2)" xfId="260"/>
    <cellStyle name="normální 2 2 3" xfId="261"/>
    <cellStyle name="normální 2 2 4" xfId="262"/>
    <cellStyle name="Normální 2 2 5" xfId="263"/>
    <cellStyle name="normální 2 2_EU tab textová část SR 2016  (2)" xfId="264"/>
    <cellStyle name="normální 2 3" xfId="265"/>
    <cellStyle name="normální 2 4" xfId="266"/>
    <cellStyle name="Normální 2 5" xfId="267"/>
    <cellStyle name="Normální 2 6" xfId="416"/>
    <cellStyle name="normální 2_MŠMT pro SZÚ" xfId="268"/>
    <cellStyle name="Normální 20" xfId="43"/>
    <cellStyle name="Normální 21" xfId="269"/>
    <cellStyle name="Normální 22" xfId="397"/>
    <cellStyle name="Normální 3" xfId="44"/>
    <cellStyle name="Normální 3 2" xfId="270"/>
    <cellStyle name="normální 3 2 2" xfId="271"/>
    <cellStyle name="normální 3 2_EU tab textová část SR 2016  (2)" xfId="272"/>
    <cellStyle name="Normální 3 3" xfId="273"/>
    <cellStyle name="Normální 3 4" xfId="274"/>
    <cellStyle name="Normální 3 5" xfId="393"/>
    <cellStyle name="normální 3_MŠMT pro SZÚ" xfId="275"/>
    <cellStyle name="Normální 4" xfId="77"/>
    <cellStyle name="normální 4 2" xfId="276"/>
    <cellStyle name="normální 4 2 2" xfId="277"/>
    <cellStyle name="normální 4 2_EU tab textová část SR 2016  (2)" xfId="278"/>
    <cellStyle name="Normální 4 3" xfId="279"/>
    <cellStyle name="normální 4_Tab č  9 MŠMT22.2.KV" xfId="280"/>
    <cellStyle name="Normální 5" xfId="120"/>
    <cellStyle name="normální 5 2" xfId="281"/>
    <cellStyle name="normální 5 2 2" xfId="282"/>
    <cellStyle name="normální 5 2_EU tab textová část SR 2016  (2)" xfId="283"/>
    <cellStyle name="normální 5 3" xfId="284"/>
    <cellStyle name="normální 5 4" xfId="285"/>
    <cellStyle name="normální 5_EU tab textová část SR 2016  (2)" xfId="286"/>
    <cellStyle name="Normální 6" xfId="287"/>
    <cellStyle name="normální 6 2" xfId="288"/>
    <cellStyle name="normální 6 2 2" xfId="289"/>
    <cellStyle name="normální 6 2_EU tab textová část SR 2016  (2)" xfId="290"/>
    <cellStyle name="normální 6 3" xfId="291"/>
    <cellStyle name="normální 6_MŠMT pro SZÚ" xfId="292"/>
    <cellStyle name="normální 7" xfId="293"/>
    <cellStyle name="normální 7 2" xfId="294"/>
    <cellStyle name="normální 7_EU tab textová část SR 2016  (2)" xfId="295"/>
    <cellStyle name="Normální 8" xfId="119"/>
    <cellStyle name="Normální 8 2" xfId="121"/>
    <cellStyle name="Normální 8 3" xfId="398"/>
    <cellStyle name="normální 9" xfId="296"/>
    <cellStyle name="normální 9 2" xfId="297"/>
    <cellStyle name="normální 9_EU tab textová část SR 2016  (2)" xfId="298"/>
    <cellStyle name="normální_02-SR04-PR-príl 123-upr " xfId="45"/>
    <cellStyle name="normální_131 TA" xfId="46"/>
    <cellStyle name="normální_7-bilance2009-test" xfId="47"/>
    <cellStyle name="normální_bilance I výhledu 2009-2012 dle kapitol" xfId="48"/>
    <cellStyle name="normální_List1" xfId="49"/>
    <cellStyle name="normální_matice příjmy" xfId="50"/>
    <cellStyle name="normální_matice výdaje" xfId="51"/>
    <cellStyle name="normální_SR 2007 - tab.č.7 verze pro tisk 28.09.06" xfId="430"/>
    <cellStyle name="normální_SR 2007 - tab.č.8 a 9 verze pro tisk 28.09.06" xfId="431"/>
    <cellStyle name="normální_Tab č 17-2014 (2)" xfId="52"/>
    <cellStyle name="normální_VaV -17" xfId="53"/>
    <cellStyle name="normální_VVaI 2011září PSP pro 11" xfId="412"/>
    <cellStyle name="normální_Vzor RO" xfId="54"/>
    <cellStyle name="Note" xfId="299"/>
    <cellStyle name="Note 2" xfId="300"/>
    <cellStyle name="Output" xfId="301"/>
    <cellStyle name="Percent" xfId="55"/>
    <cellStyle name="Percent 2" xfId="413"/>
    <cellStyle name="Pevní" xfId="56"/>
    <cellStyle name="Pevní 2" xfId="414"/>
    <cellStyle name="Poznámka" xfId="57" builtinId="10" customBuiltin="1"/>
    <cellStyle name="Poznámka 2" xfId="92"/>
    <cellStyle name="Poznámka 2 2" xfId="302"/>
    <cellStyle name="Poznámka 2 3" xfId="417"/>
    <cellStyle name="Poznámka 3" xfId="303"/>
    <cellStyle name="Poznámka 4" xfId="304"/>
    <cellStyle name="procent 2" xfId="305"/>
    <cellStyle name="procent 3" xfId="306"/>
    <cellStyle name="procent 3 2" xfId="307"/>
    <cellStyle name="procent 3 2 2" xfId="308"/>
    <cellStyle name="procent 3 3" xfId="309"/>
    <cellStyle name="Procenta" xfId="399" builtinId="5"/>
    <cellStyle name="Procenta 2" xfId="310"/>
    <cellStyle name="Propojená buňka" xfId="58" builtinId="24" customBuiltin="1"/>
    <cellStyle name="Propojená buňka 2" xfId="89"/>
    <cellStyle name="Propojená buňka 3" xfId="311"/>
    <cellStyle name="SAPBEXaggData" xfId="59"/>
    <cellStyle name="SAPBEXaggDataEmph" xfId="312"/>
    <cellStyle name="SAPBEXaggItem" xfId="60"/>
    <cellStyle name="SAPBEXaggItemX" xfId="313"/>
    <cellStyle name="SAPBEXexcBad7" xfId="314"/>
    <cellStyle name="SAPBEXexcBad8" xfId="315"/>
    <cellStyle name="SAPBEXexcBad9" xfId="316"/>
    <cellStyle name="SAPBEXexcCritical4" xfId="317"/>
    <cellStyle name="SAPBEXexcCritical5" xfId="318"/>
    <cellStyle name="SAPBEXexcCritical6" xfId="319"/>
    <cellStyle name="SAPBEXexcGood1" xfId="320"/>
    <cellStyle name="SAPBEXexcGood2" xfId="321"/>
    <cellStyle name="SAPBEXexcGood3" xfId="322"/>
    <cellStyle name="SAPBEXfilterDrill" xfId="323"/>
    <cellStyle name="SAPBEXFilterInfo1" xfId="324"/>
    <cellStyle name="SAPBEXFilterInfo2" xfId="325"/>
    <cellStyle name="SAPBEXFilterInfoHlavicka" xfId="326"/>
    <cellStyle name="SAPBEXfilterItem" xfId="327"/>
    <cellStyle name="SAPBEXfilterText" xfId="328"/>
    <cellStyle name="SAPBEXformats" xfId="329"/>
    <cellStyle name="SAPBEXheaderItem" xfId="330"/>
    <cellStyle name="SAPBEXheaderText" xfId="331"/>
    <cellStyle name="SAPBEXHLevel0" xfId="332"/>
    <cellStyle name="SAPBEXHLevel0 2" xfId="333"/>
    <cellStyle name="SAPBEXHLevel0_EU tab textová část SR 2016  (2)" xfId="334"/>
    <cellStyle name="SAPBEXHLevel0X" xfId="335"/>
    <cellStyle name="SAPBEXHLevel0X 2" xfId="336"/>
    <cellStyle name="SAPBEXHLevel0X_EU tab textová část SR 2016  (2)" xfId="337"/>
    <cellStyle name="SAPBEXHLevel1" xfId="338"/>
    <cellStyle name="SAPBEXHLevel1 2" xfId="339"/>
    <cellStyle name="SAPBEXHLevel1_EU tab textová část SR 2016  (2)" xfId="340"/>
    <cellStyle name="SAPBEXHLevel1X" xfId="341"/>
    <cellStyle name="SAPBEXHLevel1X 2" xfId="342"/>
    <cellStyle name="SAPBEXHLevel1X_EU tab textová část SR 2016  (2)" xfId="343"/>
    <cellStyle name="SAPBEXHLevel2" xfId="344"/>
    <cellStyle name="SAPBEXHLevel2 2" xfId="345"/>
    <cellStyle name="SAPBEXHLevel2_EU tab textová část SR 2016  (2)" xfId="346"/>
    <cellStyle name="SAPBEXHLevel2X" xfId="347"/>
    <cellStyle name="SAPBEXHLevel2X 2" xfId="348"/>
    <cellStyle name="SAPBEXHLevel2X_EU tab textová část SR 2016  (2)" xfId="349"/>
    <cellStyle name="SAPBEXHLevel3" xfId="350"/>
    <cellStyle name="SAPBEXHLevel3 2" xfId="351"/>
    <cellStyle name="SAPBEXHLevel3_EU tab textová část SR 2016  (2)" xfId="352"/>
    <cellStyle name="SAPBEXHLevel3X" xfId="353"/>
    <cellStyle name="SAPBEXHLevel3X 2" xfId="354"/>
    <cellStyle name="SAPBEXHLevel3X_EU tab textová část SR 2016  (2)" xfId="355"/>
    <cellStyle name="SAPBEXchaText" xfId="61"/>
    <cellStyle name="SAPBEXinputData" xfId="356"/>
    <cellStyle name="SAPBEXinputData 2" xfId="357"/>
    <cellStyle name="SAPBEXinputData_EU tab textová část SR 2016  (2)" xfId="358"/>
    <cellStyle name="SAPBEXItemHeader" xfId="359"/>
    <cellStyle name="SAPBEXresData" xfId="360"/>
    <cellStyle name="SAPBEXresDataEmph" xfId="361"/>
    <cellStyle name="SAPBEXresItem" xfId="362"/>
    <cellStyle name="SAPBEXresItemX" xfId="363"/>
    <cellStyle name="SAPBEXstdData" xfId="62"/>
    <cellStyle name="SAPBEXstdDataEmph" xfId="364"/>
    <cellStyle name="SAPBEXstdItem" xfId="63"/>
    <cellStyle name="SAPBEXstdItemX" xfId="365"/>
    <cellStyle name="SAPBEXtitle" xfId="366"/>
    <cellStyle name="SAPBEXunassignedItem" xfId="367"/>
    <cellStyle name="SAPBEXundefined" xfId="368"/>
    <cellStyle name="Sheet Title" xfId="369"/>
    <cellStyle name="Správně" xfId="64" builtinId="26" customBuiltin="1"/>
    <cellStyle name="Správně 2" xfId="83"/>
    <cellStyle name="Správně 3" xfId="370"/>
    <cellStyle name="Styl 1" xfId="371"/>
    <cellStyle name="Styl 1 2" xfId="372"/>
    <cellStyle name="Styl 1_EU tab textová část SR 2016  (2)" xfId="373"/>
    <cellStyle name="Styl 2" xfId="374"/>
    <cellStyle name="Styl 2 2" xfId="375"/>
    <cellStyle name="Styl 2_EU tab textová část SR 2016  (2)" xfId="376"/>
    <cellStyle name="Styl 3" xfId="377"/>
    <cellStyle name="Styl 3 2" xfId="378"/>
    <cellStyle name="Styl 3_EU tab textová část SR 2016  (2)" xfId="379"/>
    <cellStyle name="Špatně" xfId="30" builtinId="27" customBuiltin="1"/>
    <cellStyle name="Text upozornění" xfId="65" builtinId="11" customBuiltin="1"/>
    <cellStyle name="Text upozornění 2" xfId="91"/>
    <cellStyle name="Text upozornění 3" xfId="380"/>
    <cellStyle name="Title" xfId="381"/>
    <cellStyle name="Total" xfId="66"/>
    <cellStyle name="Total 2" xfId="415"/>
    <cellStyle name="Vstup" xfId="67" builtinId="20" customBuiltin="1"/>
    <cellStyle name="Vstup 2" xfId="86"/>
    <cellStyle name="Vstup 3" xfId="382"/>
    <cellStyle name="Výpočet" xfId="68" builtinId="22" customBuiltin="1"/>
    <cellStyle name="Výpočet 2" xfId="88"/>
    <cellStyle name="Výpočet 3" xfId="383"/>
    <cellStyle name="Výstup" xfId="69" builtinId="21" customBuiltin="1"/>
    <cellStyle name="Výstup 2" xfId="87"/>
    <cellStyle name="Výstup 3" xfId="384"/>
    <cellStyle name="Vysvětlující text" xfId="70" builtinId="53" customBuiltin="1"/>
    <cellStyle name="Vysvětlující text 2" xfId="93"/>
    <cellStyle name="Vysvětlující text 3" xfId="385"/>
    <cellStyle name="Warning Text" xfId="386"/>
    <cellStyle name="Zvýraznění 1" xfId="71" builtinId="29" customBuiltin="1"/>
    <cellStyle name="Zvýraznění 1 2" xfId="95"/>
    <cellStyle name="Zvýraznění 1 3" xfId="387"/>
    <cellStyle name="Zvýraznění 2" xfId="72" builtinId="33" customBuiltin="1"/>
    <cellStyle name="Zvýraznění 2 2" xfId="99"/>
    <cellStyle name="Zvýraznění 2 3" xfId="388"/>
    <cellStyle name="Zvýraznění 3" xfId="73" builtinId="37" customBuiltin="1"/>
    <cellStyle name="Zvýraznění 3 2" xfId="103"/>
    <cellStyle name="Zvýraznění 3 3" xfId="389"/>
    <cellStyle name="Zvýraznění 4" xfId="74" builtinId="41" customBuiltin="1"/>
    <cellStyle name="Zvýraznění 4 2" xfId="107"/>
    <cellStyle name="Zvýraznění 4 3" xfId="390"/>
    <cellStyle name="Zvýraznění 5" xfId="75" builtinId="45" customBuiltin="1"/>
    <cellStyle name="Zvýraznění 5 2" xfId="111"/>
    <cellStyle name="Zvýraznění 5 3" xfId="391"/>
    <cellStyle name="Zvýraznění 6" xfId="76" builtinId="49" customBuiltin="1"/>
    <cellStyle name="Zvýraznění 6 2" xfId="115"/>
    <cellStyle name="Zvýraznění 6 3" xfId="392"/>
  </cellStyles>
  <dxfs count="9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8F85A"/>
      <color rgb="FFFF99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:/Dokumenty/E_DATA/2001%20pr&#367;b&#283;h/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:/WINDOWS/TEMP/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:/Dokumenty/E_DATA/2001%20pr&#367;b&#283;h/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:/DOCUME~1/bakesk/LOCALS~1/Temp/Pril.c.4-2003%20(6.9.200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:/SZ&#218;%202000/I.%20&#269;tvrtlet&#237;/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:/WINDOWS/Plocha/Z%20U/ROK%2099/III.%20Q%201999/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defaultColWidth="9.140625" defaultRowHeight="12.75" x14ac:dyDescent="0.2"/>
  <cols>
    <col min="1" max="16384" width="9.140625" style="8"/>
  </cols>
  <sheetData>
    <row r="1" spans="1:9" ht="15.75" x14ac:dyDescent="0.2">
      <c r="A1" s="143" t="s">
        <v>26</v>
      </c>
      <c r="B1" s="38"/>
      <c r="C1" s="38"/>
      <c r="D1" s="38"/>
      <c r="E1" s="38"/>
      <c r="F1" s="38"/>
      <c r="G1" s="38"/>
      <c r="H1" s="38"/>
      <c r="I1" s="38"/>
    </row>
    <row r="2" spans="1:9" s="38" customFormat="1" ht="15.75" x14ac:dyDescent="0.2">
      <c r="A2" s="143" t="s">
        <v>1043</v>
      </c>
    </row>
    <row r="3" spans="1:9" ht="15.75" x14ac:dyDescent="0.25">
      <c r="A3" s="40"/>
      <c r="B3" s="38"/>
      <c r="C3" s="38"/>
      <c r="D3" s="38"/>
      <c r="E3" s="38"/>
      <c r="F3" s="38"/>
      <c r="G3" s="38"/>
      <c r="H3" s="38"/>
      <c r="I3" s="38"/>
    </row>
    <row r="4" spans="1:9" ht="15.75" x14ac:dyDescent="0.25">
      <c r="A4" s="40"/>
      <c r="B4" s="38"/>
      <c r="C4" s="38"/>
      <c r="D4" s="38"/>
      <c r="E4" s="38"/>
      <c r="F4" s="38"/>
      <c r="G4" s="38"/>
      <c r="H4" s="38"/>
      <c r="I4" s="38"/>
    </row>
    <row r="5" spans="1:9" ht="15.75" x14ac:dyDescent="0.25">
      <c r="A5" s="40"/>
      <c r="B5" s="38"/>
      <c r="C5" s="38"/>
      <c r="D5" s="38"/>
      <c r="E5" s="38"/>
      <c r="F5" s="38"/>
      <c r="G5" s="38"/>
      <c r="H5" s="38"/>
      <c r="I5" s="38"/>
    </row>
    <row r="6" spans="1:9" ht="15.75" x14ac:dyDescent="0.25">
      <c r="A6" s="90"/>
    </row>
    <row r="7" spans="1:9" ht="15.75" x14ac:dyDescent="0.25">
      <c r="A7" s="90"/>
    </row>
    <row r="8" spans="1:9" ht="15.75" x14ac:dyDescent="0.25">
      <c r="A8" s="90"/>
    </row>
    <row r="9" spans="1:9" ht="15.75" x14ac:dyDescent="0.25">
      <c r="A9" s="90"/>
    </row>
    <row r="10" spans="1:9" ht="15.75" x14ac:dyDescent="0.25">
      <c r="A10" s="90"/>
    </row>
    <row r="11" spans="1:9" ht="15.75" x14ac:dyDescent="0.25">
      <c r="A11" s="90"/>
    </row>
    <row r="12" spans="1:9" ht="15.75" x14ac:dyDescent="0.25">
      <c r="A12" s="90"/>
    </row>
    <row r="13" spans="1:9" ht="15.75" x14ac:dyDescent="0.25">
      <c r="A13" s="90"/>
    </row>
    <row r="14" spans="1:9" ht="15.75" x14ac:dyDescent="0.25">
      <c r="A14" s="90"/>
    </row>
    <row r="15" spans="1:9" ht="15.75" x14ac:dyDescent="0.25">
      <c r="A15" s="90"/>
    </row>
    <row r="16" spans="1:9" ht="15.75" x14ac:dyDescent="0.25">
      <c r="A16" s="90"/>
    </row>
    <row r="17" spans="1:9" ht="27" x14ac:dyDescent="0.35">
      <c r="A17" s="968" t="s">
        <v>1045</v>
      </c>
      <c r="B17" s="968"/>
      <c r="C17" s="968"/>
      <c r="D17" s="968"/>
      <c r="E17" s="968"/>
      <c r="F17" s="968"/>
      <c r="G17" s="968"/>
      <c r="H17" s="968"/>
      <c r="I17" s="968"/>
    </row>
    <row r="18" spans="1:9" ht="15.75" x14ac:dyDescent="0.25">
      <c r="A18" s="90"/>
    </row>
    <row r="19" spans="1:9" ht="27.75" x14ac:dyDescent="0.4">
      <c r="A19" s="91"/>
    </row>
    <row r="20" spans="1:9" ht="27" x14ac:dyDescent="0.35">
      <c r="A20" s="967" t="s">
        <v>123</v>
      </c>
      <c r="B20" s="967"/>
      <c r="C20" s="967"/>
      <c r="D20" s="967"/>
      <c r="E20" s="967"/>
      <c r="F20" s="967"/>
      <c r="G20" s="967"/>
      <c r="H20" s="967"/>
      <c r="I20" s="967"/>
    </row>
    <row r="21" spans="1:9" ht="27" x14ac:dyDescent="0.35">
      <c r="A21" s="1"/>
    </row>
    <row r="22" spans="1:9" ht="27" x14ac:dyDescent="0.35">
      <c r="A22" s="967"/>
      <c r="B22" s="967"/>
      <c r="C22" s="967"/>
      <c r="D22" s="967"/>
      <c r="E22" s="967"/>
      <c r="F22" s="967"/>
      <c r="G22" s="967"/>
      <c r="H22" s="967"/>
      <c r="I22" s="967"/>
    </row>
  </sheetData>
  <mergeCells count="3">
    <mergeCell ref="A20:I20"/>
    <mergeCell ref="A22:I22"/>
    <mergeCell ref="A17:I17"/>
  </mergeCells>
  <phoneticPr fontId="4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showGridLines="0" tabSelected="1" zoomScale="55" zoomScaleNormal="55" zoomScaleSheetLayoutView="42" workbookViewId="0"/>
  </sheetViews>
  <sheetFormatPr defaultRowHeight="12.75" x14ac:dyDescent="0.2"/>
  <cols>
    <col min="1" max="1" width="88.7109375" style="501" customWidth="1"/>
    <col min="2" max="2" width="138.7109375" style="501" customWidth="1"/>
    <col min="3" max="5" width="33.7109375" style="501" customWidth="1"/>
    <col min="6" max="6" width="32.42578125" style="100" customWidth="1"/>
    <col min="7" max="7" width="26.42578125" style="100" bestFit="1" customWidth="1"/>
    <col min="8" max="16384" width="9.140625" style="501"/>
  </cols>
  <sheetData>
    <row r="1" spans="1:7" ht="26.25" x14ac:dyDescent="0.3">
      <c r="A1" s="991" t="s">
        <v>889</v>
      </c>
      <c r="B1" s="991"/>
      <c r="C1" s="991"/>
      <c r="D1" s="991"/>
      <c r="E1" s="622"/>
    </row>
    <row r="2" spans="1:7" ht="24" customHeight="1" x14ac:dyDescent="0.3">
      <c r="A2" s="992"/>
      <c r="B2" s="992"/>
      <c r="C2" s="992"/>
      <c r="D2" s="992"/>
    </row>
    <row r="3" spans="1:7" ht="24" customHeight="1" x14ac:dyDescent="0.2">
      <c r="A3" s="993" t="s">
        <v>931</v>
      </c>
      <c r="B3" s="993"/>
      <c r="C3" s="993"/>
      <c r="D3" s="993"/>
      <c r="E3" s="993"/>
    </row>
    <row r="4" spans="1:7" ht="24" customHeight="1" x14ac:dyDescent="0.2">
      <c r="A4" s="993"/>
      <c r="B4" s="993"/>
      <c r="C4" s="993"/>
      <c r="D4" s="993"/>
      <c r="E4" s="993"/>
    </row>
    <row r="5" spans="1:7" ht="30" customHeight="1" x14ac:dyDescent="0.2">
      <c r="A5" s="993"/>
      <c r="B5" s="993"/>
      <c r="C5" s="993"/>
      <c r="D5" s="993"/>
      <c r="E5" s="993"/>
    </row>
    <row r="6" spans="1:7" ht="25.5" customHeight="1" x14ac:dyDescent="0.4">
      <c r="A6" s="994"/>
      <c r="B6" s="994"/>
      <c r="C6" s="623"/>
      <c r="D6" s="623"/>
      <c r="E6" s="623" t="s">
        <v>58</v>
      </c>
    </row>
    <row r="7" spans="1:7" ht="90" customHeight="1" x14ac:dyDescent="0.2">
      <c r="A7" s="995" t="s">
        <v>104</v>
      </c>
      <c r="B7" s="995" t="s">
        <v>932</v>
      </c>
      <c r="C7" s="995" t="s">
        <v>933</v>
      </c>
      <c r="D7" s="995" t="s">
        <v>934</v>
      </c>
      <c r="E7" s="997" t="s">
        <v>108</v>
      </c>
    </row>
    <row r="8" spans="1:7" ht="12.75" customHeight="1" x14ac:dyDescent="0.2">
      <c r="A8" s="996"/>
      <c r="B8" s="996"/>
      <c r="C8" s="996"/>
      <c r="D8" s="996"/>
      <c r="E8" s="998"/>
    </row>
    <row r="9" spans="1:7" ht="25.5" x14ac:dyDescent="0.35">
      <c r="A9" s="624" t="s">
        <v>906</v>
      </c>
      <c r="B9" s="625" t="s">
        <v>358</v>
      </c>
      <c r="C9" s="626">
        <v>0</v>
      </c>
      <c r="D9" s="626">
        <v>3490853</v>
      </c>
      <c r="E9" s="626">
        <v>3490853</v>
      </c>
    </row>
    <row r="10" spans="1:7" ht="30" customHeight="1" x14ac:dyDescent="0.4">
      <c r="A10" s="988" t="s">
        <v>276</v>
      </c>
      <c r="B10" s="627" t="s">
        <v>907</v>
      </c>
      <c r="C10" s="628">
        <v>1146092</v>
      </c>
      <c r="D10" s="628">
        <v>0</v>
      </c>
      <c r="E10" s="629">
        <v>1146092</v>
      </c>
    </row>
    <row r="11" spans="1:7" ht="30" customHeight="1" x14ac:dyDescent="0.4">
      <c r="A11" s="989"/>
      <c r="B11" s="630" t="s">
        <v>908</v>
      </c>
      <c r="C11" s="631">
        <v>42600</v>
      </c>
      <c r="D11" s="631">
        <v>0</v>
      </c>
      <c r="E11" s="632">
        <v>42600</v>
      </c>
    </row>
    <row r="12" spans="1:7" ht="30" customHeight="1" x14ac:dyDescent="0.4">
      <c r="A12" s="989"/>
      <c r="B12" s="633" t="s">
        <v>278</v>
      </c>
      <c r="C12" s="634">
        <v>541286</v>
      </c>
      <c r="D12" s="634">
        <v>0</v>
      </c>
      <c r="E12" s="635">
        <v>541286</v>
      </c>
    </row>
    <row r="13" spans="1:7" ht="30" customHeight="1" x14ac:dyDescent="0.4">
      <c r="A13" s="989"/>
      <c r="B13" s="636" t="s">
        <v>281</v>
      </c>
      <c r="C13" s="637">
        <v>1707010</v>
      </c>
      <c r="D13" s="637">
        <v>9673058</v>
      </c>
      <c r="E13" s="637">
        <v>11380068</v>
      </c>
    </row>
    <row r="14" spans="1:7" ht="30" customHeight="1" x14ac:dyDescent="0.4">
      <c r="A14" s="990"/>
      <c r="B14" s="636" t="s">
        <v>279</v>
      </c>
      <c r="C14" s="637">
        <v>505500</v>
      </c>
      <c r="D14" s="637">
        <v>2864500</v>
      </c>
      <c r="E14" s="637">
        <v>3370000</v>
      </c>
    </row>
    <row r="15" spans="1:7" s="640" customFormat="1" ht="30" customHeight="1" x14ac:dyDescent="0.35">
      <c r="A15" s="977" t="s">
        <v>357</v>
      </c>
      <c r="B15" s="978"/>
      <c r="C15" s="638">
        <v>3942488</v>
      </c>
      <c r="D15" s="638">
        <v>12537558</v>
      </c>
      <c r="E15" s="638">
        <v>16480046</v>
      </c>
      <c r="F15" s="639"/>
      <c r="G15" s="639"/>
    </row>
    <row r="16" spans="1:7" ht="30" customHeight="1" x14ac:dyDescent="0.35">
      <c r="A16" s="641" t="s">
        <v>820</v>
      </c>
      <c r="B16" s="642" t="s">
        <v>821</v>
      </c>
      <c r="C16" s="643">
        <v>0</v>
      </c>
      <c r="D16" s="643">
        <v>25202172</v>
      </c>
      <c r="E16" s="643">
        <v>25202172</v>
      </c>
    </row>
    <row r="17" spans="1:7" ht="30" customHeight="1" x14ac:dyDescent="0.4">
      <c r="A17" s="975" t="s">
        <v>805</v>
      </c>
      <c r="B17" s="644" t="s">
        <v>277</v>
      </c>
      <c r="C17" s="645">
        <v>42713</v>
      </c>
      <c r="D17" s="645">
        <v>242037</v>
      </c>
      <c r="E17" s="645">
        <v>284750</v>
      </c>
    </row>
    <row r="18" spans="1:7" ht="30" customHeight="1" x14ac:dyDescent="0.4">
      <c r="A18" s="981"/>
      <c r="B18" s="646" t="s">
        <v>278</v>
      </c>
      <c r="C18" s="637">
        <v>4322174</v>
      </c>
      <c r="D18" s="637">
        <v>13653899</v>
      </c>
      <c r="E18" s="637">
        <v>17976073</v>
      </c>
    </row>
    <row r="19" spans="1:7" ht="30" customHeight="1" x14ac:dyDescent="0.4">
      <c r="A19" s="976"/>
      <c r="B19" s="646" t="s">
        <v>281</v>
      </c>
      <c r="C19" s="637">
        <v>3176732</v>
      </c>
      <c r="D19" s="637">
        <v>30011547</v>
      </c>
      <c r="E19" s="637">
        <v>33188279</v>
      </c>
    </row>
    <row r="20" spans="1:7" s="640" customFormat="1" ht="30" customHeight="1" x14ac:dyDescent="0.35">
      <c r="A20" s="977" t="s">
        <v>357</v>
      </c>
      <c r="B20" s="978"/>
      <c r="C20" s="647">
        <v>7541619</v>
      </c>
      <c r="D20" s="647">
        <v>43907483</v>
      </c>
      <c r="E20" s="647">
        <v>51449102</v>
      </c>
      <c r="F20" s="639"/>
      <c r="G20" s="639"/>
    </row>
    <row r="21" spans="1:7" s="640" customFormat="1" ht="30" customHeight="1" x14ac:dyDescent="0.35">
      <c r="A21" s="648" t="s">
        <v>283</v>
      </c>
      <c r="B21" s="649" t="s">
        <v>278</v>
      </c>
      <c r="C21" s="650">
        <v>189000</v>
      </c>
      <c r="D21" s="650">
        <v>1071000</v>
      </c>
      <c r="E21" s="650">
        <v>1260000</v>
      </c>
      <c r="F21" s="639"/>
      <c r="G21" s="639"/>
    </row>
    <row r="22" spans="1:7" ht="30" customHeight="1" x14ac:dyDescent="0.4">
      <c r="A22" s="975" t="s">
        <v>267</v>
      </c>
      <c r="B22" s="644" t="s">
        <v>732</v>
      </c>
      <c r="C22" s="645">
        <v>826446</v>
      </c>
      <c r="D22" s="645">
        <v>1652893</v>
      </c>
      <c r="E22" s="645">
        <v>2479339</v>
      </c>
    </row>
    <row r="23" spans="1:7" ht="30" customHeight="1" x14ac:dyDescent="0.4">
      <c r="A23" s="981"/>
      <c r="B23" s="646" t="s">
        <v>278</v>
      </c>
      <c r="C23" s="637">
        <v>463626</v>
      </c>
      <c r="D23" s="637">
        <v>700386</v>
      </c>
      <c r="E23" s="637">
        <v>1164012</v>
      </c>
    </row>
    <row r="24" spans="1:7" ht="30" customHeight="1" x14ac:dyDescent="0.4">
      <c r="A24" s="981"/>
      <c r="B24" s="646" t="s">
        <v>358</v>
      </c>
      <c r="C24" s="637">
        <v>10077668</v>
      </c>
      <c r="D24" s="637">
        <v>6718445</v>
      </c>
      <c r="E24" s="637">
        <v>16796113</v>
      </c>
    </row>
    <row r="25" spans="1:7" ht="30" customHeight="1" x14ac:dyDescent="0.4">
      <c r="A25" s="981"/>
      <c r="B25" s="646" t="s">
        <v>281</v>
      </c>
      <c r="C25" s="637">
        <v>12000000</v>
      </c>
      <c r="D25" s="637">
        <v>8000000</v>
      </c>
      <c r="E25" s="637">
        <v>20000000</v>
      </c>
    </row>
    <row r="26" spans="1:7" ht="30" customHeight="1" x14ac:dyDescent="0.4">
      <c r="A26" s="981"/>
      <c r="B26" s="646" t="s">
        <v>284</v>
      </c>
      <c r="C26" s="637">
        <v>24586451</v>
      </c>
      <c r="D26" s="637">
        <v>110582524</v>
      </c>
      <c r="E26" s="637">
        <v>135168975</v>
      </c>
    </row>
    <row r="27" spans="1:7" ht="30" customHeight="1" x14ac:dyDescent="0.4">
      <c r="A27" s="981"/>
      <c r="B27" s="646" t="s">
        <v>285</v>
      </c>
      <c r="C27" s="637">
        <v>5360590</v>
      </c>
      <c r="D27" s="637">
        <v>28518709</v>
      </c>
      <c r="E27" s="637">
        <v>33879299</v>
      </c>
    </row>
    <row r="28" spans="1:7" ht="30" customHeight="1" x14ac:dyDescent="0.4">
      <c r="A28" s="981"/>
      <c r="B28" s="646" t="s">
        <v>286</v>
      </c>
      <c r="C28" s="637">
        <v>1233623</v>
      </c>
      <c r="D28" s="637">
        <v>6995138</v>
      </c>
      <c r="E28" s="637">
        <v>8228761</v>
      </c>
    </row>
    <row r="29" spans="1:7" ht="30" customHeight="1" x14ac:dyDescent="0.4">
      <c r="A29" s="981"/>
      <c r="B29" s="646" t="s">
        <v>287</v>
      </c>
      <c r="C29" s="637">
        <v>2999433</v>
      </c>
      <c r="D29" s="637">
        <v>9369808</v>
      </c>
      <c r="E29" s="637">
        <v>12369241</v>
      </c>
    </row>
    <row r="30" spans="1:7" ht="30" customHeight="1" x14ac:dyDescent="0.4">
      <c r="A30" s="981"/>
      <c r="B30" s="646" t="s">
        <v>288</v>
      </c>
      <c r="C30" s="637">
        <v>0</v>
      </c>
      <c r="D30" s="637">
        <v>354477</v>
      </c>
      <c r="E30" s="637">
        <v>354477</v>
      </c>
    </row>
    <row r="31" spans="1:7" ht="30" customHeight="1" x14ac:dyDescent="0.4">
      <c r="A31" s="651"/>
      <c r="B31" s="652" t="s">
        <v>909</v>
      </c>
      <c r="C31" s="653">
        <v>22717</v>
      </c>
      <c r="D31" s="653">
        <v>0</v>
      </c>
      <c r="E31" s="653">
        <v>22717</v>
      </c>
    </row>
    <row r="32" spans="1:7" s="640" customFormat="1" ht="30" customHeight="1" x14ac:dyDescent="0.35">
      <c r="A32" s="986" t="s">
        <v>357</v>
      </c>
      <c r="B32" s="987"/>
      <c r="C32" s="647">
        <v>57570554</v>
      </c>
      <c r="D32" s="647">
        <v>172892380</v>
      </c>
      <c r="E32" s="647">
        <v>230462934</v>
      </c>
      <c r="F32" s="639"/>
      <c r="G32" s="639"/>
    </row>
    <row r="33" spans="1:9" ht="30" customHeight="1" x14ac:dyDescent="0.4">
      <c r="A33" s="975" t="s">
        <v>269</v>
      </c>
      <c r="B33" s="644" t="s">
        <v>278</v>
      </c>
      <c r="C33" s="654">
        <v>948218885</v>
      </c>
      <c r="D33" s="654">
        <v>5036441406</v>
      </c>
      <c r="E33" s="654">
        <v>5984660291</v>
      </c>
      <c r="F33" s="655"/>
      <c r="G33" s="655"/>
      <c r="H33" s="656"/>
      <c r="I33" s="656"/>
    </row>
    <row r="34" spans="1:9" ht="30" customHeight="1" x14ac:dyDescent="0.4">
      <c r="A34" s="981"/>
      <c r="B34" s="646" t="s">
        <v>279</v>
      </c>
      <c r="C34" s="637">
        <v>7222898</v>
      </c>
      <c r="D34" s="637">
        <v>0</v>
      </c>
      <c r="E34" s="637">
        <v>7222898</v>
      </c>
    </row>
    <row r="35" spans="1:9" ht="30" customHeight="1" x14ac:dyDescent="0.4">
      <c r="A35" s="981"/>
      <c r="B35" s="646" t="s">
        <v>358</v>
      </c>
      <c r="C35" s="637">
        <v>31667676</v>
      </c>
      <c r="D35" s="637">
        <v>0</v>
      </c>
      <c r="E35" s="637">
        <v>31667676</v>
      </c>
    </row>
    <row r="36" spans="1:9" ht="30" customHeight="1" x14ac:dyDescent="0.4">
      <c r="A36" s="981"/>
      <c r="B36" s="646" t="s">
        <v>281</v>
      </c>
      <c r="C36" s="637">
        <v>338661</v>
      </c>
      <c r="D36" s="637">
        <v>1919074</v>
      </c>
      <c r="E36" s="637">
        <v>2257735</v>
      </c>
    </row>
    <row r="37" spans="1:9" ht="30" customHeight="1" x14ac:dyDescent="0.4">
      <c r="A37" s="981"/>
      <c r="B37" s="646" t="s">
        <v>289</v>
      </c>
      <c r="C37" s="637">
        <v>5243888</v>
      </c>
      <c r="D37" s="637">
        <v>29715362</v>
      </c>
      <c r="E37" s="637">
        <v>34959250</v>
      </c>
    </row>
    <row r="38" spans="1:9" ht="30" customHeight="1" x14ac:dyDescent="0.4">
      <c r="A38" s="976"/>
      <c r="B38" s="646" t="s">
        <v>290</v>
      </c>
      <c r="C38" s="637">
        <v>50000</v>
      </c>
      <c r="D38" s="637">
        <v>450000</v>
      </c>
      <c r="E38" s="637">
        <v>500000</v>
      </c>
    </row>
    <row r="39" spans="1:9" s="640" customFormat="1" ht="30" customHeight="1" x14ac:dyDescent="0.35">
      <c r="A39" s="977" t="s">
        <v>357</v>
      </c>
      <c r="B39" s="978"/>
      <c r="C39" s="799">
        <v>992742008</v>
      </c>
      <c r="D39" s="799">
        <v>5068525842</v>
      </c>
      <c r="E39" s="799">
        <v>6061267850</v>
      </c>
      <c r="F39" s="639"/>
      <c r="G39" s="639"/>
    </row>
    <row r="40" spans="1:9" ht="30" customHeight="1" x14ac:dyDescent="0.4">
      <c r="A40" s="975" t="s">
        <v>270</v>
      </c>
      <c r="B40" s="644" t="s">
        <v>291</v>
      </c>
      <c r="C40" s="800">
        <v>190000</v>
      </c>
      <c r="D40" s="645">
        <v>2905000</v>
      </c>
      <c r="E40" s="645">
        <v>3095000</v>
      </c>
    </row>
    <row r="41" spans="1:9" ht="30" customHeight="1" x14ac:dyDescent="0.4">
      <c r="A41" s="981"/>
      <c r="B41" s="646" t="s">
        <v>910</v>
      </c>
      <c r="C41" s="637">
        <v>48750</v>
      </c>
      <c r="D41" s="637">
        <v>0</v>
      </c>
      <c r="E41" s="637">
        <v>48750</v>
      </c>
    </row>
    <row r="42" spans="1:9" ht="30" customHeight="1" x14ac:dyDescent="0.4">
      <c r="A42" s="981"/>
      <c r="B42" s="646" t="s">
        <v>277</v>
      </c>
      <c r="C42" s="657">
        <v>101715</v>
      </c>
      <c r="D42" s="657">
        <v>576383</v>
      </c>
      <c r="E42" s="657">
        <v>678098</v>
      </c>
      <c r="F42" s="658"/>
    </row>
    <row r="43" spans="1:9" ht="30" customHeight="1" x14ac:dyDescent="0.4">
      <c r="A43" s="981"/>
      <c r="B43" s="646" t="s">
        <v>278</v>
      </c>
      <c r="C43" s="657">
        <v>45258426</v>
      </c>
      <c r="D43" s="637">
        <v>145132386</v>
      </c>
      <c r="E43" s="637">
        <v>190390812</v>
      </c>
    </row>
    <row r="44" spans="1:9" ht="30" customHeight="1" x14ac:dyDescent="0.4">
      <c r="A44" s="981"/>
      <c r="B44" s="646" t="s">
        <v>358</v>
      </c>
      <c r="C44" s="657">
        <v>12317672</v>
      </c>
      <c r="D44" s="637">
        <v>10696527</v>
      </c>
      <c r="E44" s="637">
        <v>23014199</v>
      </c>
    </row>
    <row r="45" spans="1:9" ht="30" customHeight="1" x14ac:dyDescent="0.4">
      <c r="A45" s="981"/>
      <c r="B45" s="646" t="s">
        <v>281</v>
      </c>
      <c r="C45" s="657">
        <v>52651523</v>
      </c>
      <c r="D45" s="637">
        <v>91515345</v>
      </c>
      <c r="E45" s="637">
        <v>144166868</v>
      </c>
    </row>
    <row r="46" spans="1:9" ht="30" customHeight="1" x14ac:dyDescent="0.4">
      <c r="A46" s="981"/>
      <c r="B46" s="646" t="s">
        <v>282</v>
      </c>
      <c r="C46" s="637">
        <v>25046065</v>
      </c>
      <c r="D46" s="637">
        <v>474149627</v>
      </c>
      <c r="E46" s="637">
        <v>499195692</v>
      </c>
    </row>
    <row r="47" spans="1:9" ht="30" customHeight="1" x14ac:dyDescent="0.4">
      <c r="A47" s="981"/>
      <c r="B47" s="646" t="s">
        <v>292</v>
      </c>
      <c r="C47" s="637">
        <v>116354</v>
      </c>
      <c r="D47" s="637">
        <v>4131813</v>
      </c>
      <c r="E47" s="637">
        <v>4248167</v>
      </c>
    </row>
    <row r="48" spans="1:9" ht="30" customHeight="1" x14ac:dyDescent="0.4">
      <c r="A48" s="981"/>
      <c r="B48" s="646" t="s">
        <v>295</v>
      </c>
      <c r="C48" s="637">
        <v>17100</v>
      </c>
      <c r="D48" s="637">
        <v>96900</v>
      </c>
      <c r="E48" s="637">
        <v>114000</v>
      </c>
    </row>
    <row r="49" spans="1:7" ht="30" customHeight="1" x14ac:dyDescent="0.4">
      <c r="A49" s="981"/>
      <c r="B49" s="646" t="s">
        <v>296</v>
      </c>
      <c r="C49" s="637">
        <v>689097</v>
      </c>
      <c r="D49" s="637">
        <v>3904883</v>
      </c>
      <c r="E49" s="637">
        <v>4593980</v>
      </c>
    </row>
    <row r="50" spans="1:7" ht="30" customHeight="1" x14ac:dyDescent="0.4">
      <c r="A50" s="981"/>
      <c r="B50" s="646" t="s">
        <v>314</v>
      </c>
      <c r="C50" s="637">
        <v>853150</v>
      </c>
      <c r="D50" s="637">
        <v>3341350</v>
      </c>
      <c r="E50" s="637">
        <v>4194500</v>
      </c>
    </row>
    <row r="51" spans="1:7" ht="30" customHeight="1" x14ac:dyDescent="0.4">
      <c r="A51" s="981"/>
      <c r="B51" s="646" t="s">
        <v>287</v>
      </c>
      <c r="C51" s="637">
        <v>64140651</v>
      </c>
      <c r="D51" s="637">
        <v>325719285</v>
      </c>
      <c r="E51" s="637">
        <v>389859936</v>
      </c>
    </row>
    <row r="52" spans="1:7" ht="30" customHeight="1" x14ac:dyDescent="0.4">
      <c r="A52" s="976"/>
      <c r="B52" s="646" t="s">
        <v>288</v>
      </c>
      <c r="C52" s="637">
        <v>38642572</v>
      </c>
      <c r="D52" s="637">
        <v>168579881</v>
      </c>
      <c r="E52" s="637">
        <v>207222453</v>
      </c>
    </row>
    <row r="53" spans="1:7" s="640" customFormat="1" ht="30" customHeight="1" x14ac:dyDescent="0.35">
      <c r="A53" s="977" t="s">
        <v>357</v>
      </c>
      <c r="B53" s="978"/>
      <c r="C53" s="647">
        <v>240073075</v>
      </c>
      <c r="D53" s="647">
        <v>1230749380</v>
      </c>
      <c r="E53" s="647">
        <v>1470822455</v>
      </c>
      <c r="F53" s="639"/>
      <c r="G53" s="639"/>
    </row>
    <row r="54" spans="1:7" ht="30" customHeight="1" x14ac:dyDescent="0.4">
      <c r="A54" s="975" t="s">
        <v>271</v>
      </c>
      <c r="B54" s="644" t="s">
        <v>294</v>
      </c>
      <c r="C54" s="645">
        <v>60000000</v>
      </c>
      <c r="D54" s="645">
        <v>40000000</v>
      </c>
      <c r="E54" s="645">
        <v>100000000</v>
      </c>
    </row>
    <row r="55" spans="1:7" ht="30" customHeight="1" x14ac:dyDescent="0.4">
      <c r="A55" s="981"/>
      <c r="B55" s="646" t="s">
        <v>278</v>
      </c>
      <c r="C55" s="637">
        <v>1755820</v>
      </c>
      <c r="D55" s="637">
        <v>7419180</v>
      </c>
      <c r="E55" s="637">
        <v>9175000</v>
      </c>
    </row>
    <row r="56" spans="1:7" ht="30" customHeight="1" x14ac:dyDescent="0.4">
      <c r="A56" s="981"/>
      <c r="B56" s="646" t="s">
        <v>358</v>
      </c>
      <c r="C56" s="637">
        <v>0</v>
      </c>
      <c r="D56" s="637">
        <v>1000000000</v>
      </c>
      <c r="E56" s="637">
        <v>1000000000</v>
      </c>
    </row>
    <row r="57" spans="1:7" ht="30" customHeight="1" x14ac:dyDescent="0.4">
      <c r="A57" s="981"/>
      <c r="B57" s="646" t="s">
        <v>281</v>
      </c>
      <c r="C57" s="637">
        <v>20000000</v>
      </c>
      <c r="D57" s="637">
        <v>5000000000</v>
      </c>
      <c r="E57" s="637">
        <v>5020000000</v>
      </c>
    </row>
    <row r="58" spans="1:7" ht="30" customHeight="1" x14ac:dyDescent="0.4">
      <c r="A58" s="981"/>
      <c r="B58" s="646" t="s">
        <v>279</v>
      </c>
      <c r="C58" s="637">
        <v>450000</v>
      </c>
      <c r="D58" s="637">
        <v>2000000</v>
      </c>
      <c r="E58" s="637">
        <v>2450000</v>
      </c>
    </row>
    <row r="59" spans="1:7" ht="30" customHeight="1" x14ac:dyDescent="0.4">
      <c r="A59" s="981"/>
      <c r="B59" s="646" t="s">
        <v>292</v>
      </c>
      <c r="C59" s="637">
        <v>1500000</v>
      </c>
      <c r="D59" s="637">
        <v>0</v>
      </c>
      <c r="E59" s="637">
        <v>1500000</v>
      </c>
    </row>
    <row r="60" spans="1:7" ht="30" customHeight="1" x14ac:dyDescent="0.4">
      <c r="A60" s="981"/>
      <c r="B60" s="646" t="s">
        <v>911</v>
      </c>
      <c r="C60" s="637">
        <v>100000</v>
      </c>
      <c r="D60" s="637">
        <v>0</v>
      </c>
      <c r="E60" s="637">
        <v>100000</v>
      </c>
    </row>
    <row r="61" spans="1:7" ht="30" customHeight="1" x14ac:dyDescent="0.4">
      <c r="A61" s="981"/>
      <c r="B61" s="646" t="s">
        <v>295</v>
      </c>
      <c r="C61" s="637">
        <v>4000000</v>
      </c>
      <c r="D61" s="637">
        <v>2000000</v>
      </c>
      <c r="E61" s="637">
        <v>6000000</v>
      </c>
    </row>
    <row r="62" spans="1:7" ht="30" customHeight="1" x14ac:dyDescent="0.4">
      <c r="A62" s="981"/>
      <c r="B62" s="646" t="s">
        <v>296</v>
      </c>
      <c r="C62" s="637">
        <v>7000000</v>
      </c>
      <c r="D62" s="637">
        <v>3500000</v>
      </c>
      <c r="E62" s="637">
        <v>10500000</v>
      </c>
    </row>
    <row r="63" spans="1:7" ht="30" customHeight="1" x14ac:dyDescent="0.4">
      <c r="A63" s="981"/>
      <c r="B63" s="646" t="s">
        <v>293</v>
      </c>
      <c r="C63" s="637">
        <v>1400000</v>
      </c>
      <c r="D63" s="637">
        <v>1500000</v>
      </c>
      <c r="E63" s="637">
        <v>2900000</v>
      </c>
    </row>
    <row r="64" spans="1:7" ht="30" customHeight="1" x14ac:dyDescent="0.4">
      <c r="A64" s="981"/>
      <c r="B64" s="646" t="s">
        <v>297</v>
      </c>
      <c r="C64" s="637">
        <v>1300000</v>
      </c>
      <c r="D64" s="637">
        <v>0</v>
      </c>
      <c r="E64" s="637">
        <v>1300000</v>
      </c>
    </row>
    <row r="65" spans="1:7" ht="30" customHeight="1" x14ac:dyDescent="0.4">
      <c r="A65" s="976"/>
      <c r="B65" s="646" t="s">
        <v>298</v>
      </c>
      <c r="C65" s="637">
        <v>600000</v>
      </c>
      <c r="D65" s="637">
        <v>3300000</v>
      </c>
      <c r="E65" s="637">
        <v>3900000</v>
      </c>
    </row>
    <row r="66" spans="1:7" s="640" customFormat="1" ht="30" customHeight="1" x14ac:dyDescent="0.35">
      <c r="A66" s="977" t="s">
        <v>357</v>
      </c>
      <c r="B66" s="978"/>
      <c r="C66" s="647">
        <v>98105820</v>
      </c>
      <c r="D66" s="647">
        <v>6059719180</v>
      </c>
      <c r="E66" s="647">
        <v>6157825000</v>
      </c>
      <c r="F66" s="639"/>
      <c r="G66" s="639"/>
    </row>
    <row r="67" spans="1:7" ht="30" customHeight="1" x14ac:dyDescent="0.4">
      <c r="A67" s="975" t="s">
        <v>299</v>
      </c>
      <c r="B67" s="644" t="s">
        <v>277</v>
      </c>
      <c r="C67" s="645">
        <v>8696340</v>
      </c>
      <c r="D67" s="645">
        <v>32557101</v>
      </c>
      <c r="E67" s="645">
        <v>41253441</v>
      </c>
    </row>
    <row r="68" spans="1:7" ht="30" customHeight="1" x14ac:dyDescent="0.4">
      <c r="A68" s="981"/>
      <c r="B68" s="646" t="s">
        <v>278</v>
      </c>
      <c r="C68" s="637">
        <v>16928306</v>
      </c>
      <c r="D68" s="637">
        <v>53554029</v>
      </c>
      <c r="E68" s="637">
        <v>70482335</v>
      </c>
    </row>
    <row r="69" spans="1:7" ht="30" customHeight="1" x14ac:dyDescent="0.4">
      <c r="A69" s="981"/>
      <c r="B69" s="646" t="s">
        <v>282</v>
      </c>
      <c r="C69" s="637">
        <v>221752488</v>
      </c>
      <c r="D69" s="637">
        <v>23000000000</v>
      </c>
      <c r="E69" s="637">
        <v>23221752488</v>
      </c>
    </row>
    <row r="70" spans="1:7" ht="30" customHeight="1" x14ac:dyDescent="0.4">
      <c r="A70" s="981"/>
      <c r="B70" s="646" t="s">
        <v>300</v>
      </c>
      <c r="C70" s="637">
        <v>0</v>
      </c>
      <c r="D70" s="637">
        <v>704761000</v>
      </c>
      <c r="E70" s="637">
        <v>704761000</v>
      </c>
    </row>
    <row r="71" spans="1:7" ht="30" customHeight="1" x14ac:dyDescent="0.4">
      <c r="A71" s="981"/>
      <c r="B71" s="646" t="s">
        <v>301</v>
      </c>
      <c r="C71" s="637">
        <v>252539317</v>
      </c>
      <c r="D71" s="637">
        <v>500000000</v>
      </c>
      <c r="E71" s="637">
        <v>752539317</v>
      </c>
    </row>
    <row r="72" spans="1:7" ht="30" customHeight="1" x14ac:dyDescent="0.4">
      <c r="A72" s="981"/>
      <c r="B72" s="646" t="s">
        <v>302</v>
      </c>
      <c r="C72" s="637">
        <v>79084039</v>
      </c>
      <c r="D72" s="637">
        <v>30000000</v>
      </c>
      <c r="E72" s="637">
        <v>109084039</v>
      </c>
    </row>
    <row r="73" spans="1:7" ht="30" customHeight="1" x14ac:dyDescent="0.4">
      <c r="A73" s="981"/>
      <c r="B73" s="646" t="s">
        <v>303</v>
      </c>
      <c r="C73" s="637">
        <v>0</v>
      </c>
      <c r="D73" s="637">
        <v>2000000</v>
      </c>
      <c r="E73" s="637">
        <v>2000000</v>
      </c>
    </row>
    <row r="74" spans="1:7" ht="30" customHeight="1" x14ac:dyDescent="0.4">
      <c r="A74" s="981"/>
      <c r="B74" s="646" t="s">
        <v>297</v>
      </c>
      <c r="C74" s="637">
        <v>2550000</v>
      </c>
      <c r="D74" s="637">
        <v>0</v>
      </c>
      <c r="E74" s="637">
        <v>2550000</v>
      </c>
    </row>
    <row r="75" spans="1:7" ht="30" customHeight="1" x14ac:dyDescent="0.4">
      <c r="A75" s="981"/>
      <c r="B75" s="646" t="s">
        <v>298</v>
      </c>
      <c r="C75" s="637">
        <v>1750000</v>
      </c>
      <c r="D75" s="637">
        <v>0</v>
      </c>
      <c r="E75" s="637">
        <v>1750000</v>
      </c>
    </row>
    <row r="76" spans="1:7" ht="30" customHeight="1" x14ac:dyDescent="0.4">
      <c r="A76" s="981"/>
      <c r="B76" s="646" t="s">
        <v>304</v>
      </c>
      <c r="C76" s="637">
        <v>3200000</v>
      </c>
      <c r="D76" s="637">
        <v>0</v>
      </c>
      <c r="E76" s="637">
        <v>3200000</v>
      </c>
    </row>
    <row r="77" spans="1:7" ht="30" customHeight="1" x14ac:dyDescent="0.4">
      <c r="A77" s="976"/>
      <c r="B77" s="646" t="s">
        <v>935</v>
      </c>
      <c r="C77" s="637">
        <v>0</v>
      </c>
      <c r="D77" s="637">
        <v>1200000000</v>
      </c>
      <c r="E77" s="637">
        <v>1200000000</v>
      </c>
    </row>
    <row r="78" spans="1:7" s="640" customFormat="1" ht="30" customHeight="1" x14ac:dyDescent="0.35">
      <c r="A78" s="977" t="s">
        <v>357</v>
      </c>
      <c r="B78" s="978"/>
      <c r="C78" s="801">
        <v>586500490</v>
      </c>
      <c r="D78" s="799">
        <v>25522872130</v>
      </c>
      <c r="E78" s="799">
        <v>26109372620</v>
      </c>
      <c r="F78" s="639"/>
      <c r="G78" s="639"/>
    </row>
    <row r="79" spans="1:7" ht="30" customHeight="1" x14ac:dyDescent="0.4">
      <c r="A79" s="975" t="s">
        <v>305</v>
      </c>
      <c r="B79" s="644" t="s">
        <v>306</v>
      </c>
      <c r="C79" s="800">
        <v>56237373</v>
      </c>
      <c r="D79" s="645">
        <v>10000000000</v>
      </c>
      <c r="E79" s="645">
        <v>10056237373</v>
      </c>
    </row>
    <row r="80" spans="1:7" ht="30" customHeight="1" x14ac:dyDescent="0.4">
      <c r="A80" s="981"/>
      <c r="B80" s="659" t="s">
        <v>865</v>
      </c>
      <c r="C80" s="660">
        <v>0</v>
      </c>
      <c r="D80" s="660">
        <v>4000000000</v>
      </c>
      <c r="E80" s="660">
        <v>4000000000</v>
      </c>
    </row>
    <row r="81" spans="1:7" ht="30" customHeight="1" x14ac:dyDescent="0.4">
      <c r="A81" s="981"/>
      <c r="B81" s="646" t="s">
        <v>277</v>
      </c>
      <c r="C81" s="637">
        <v>3124084</v>
      </c>
      <c r="D81" s="637">
        <v>8281846</v>
      </c>
      <c r="E81" s="637">
        <v>11405930</v>
      </c>
    </row>
    <row r="82" spans="1:7" ht="30" customHeight="1" x14ac:dyDescent="0.4">
      <c r="A82" s="981"/>
      <c r="B82" s="646" t="s">
        <v>278</v>
      </c>
      <c r="C82" s="637">
        <v>262371</v>
      </c>
      <c r="D82" s="637">
        <v>514721</v>
      </c>
      <c r="E82" s="637">
        <v>777092</v>
      </c>
    </row>
    <row r="83" spans="1:7" ht="30" customHeight="1" x14ac:dyDescent="0.4">
      <c r="A83" s="981"/>
      <c r="B83" s="646" t="s">
        <v>298</v>
      </c>
      <c r="C83" s="637">
        <v>267096</v>
      </c>
      <c r="D83" s="637">
        <v>1513544</v>
      </c>
      <c r="E83" s="637">
        <v>1780640</v>
      </c>
    </row>
    <row r="84" spans="1:7" ht="30" customHeight="1" x14ac:dyDescent="0.4">
      <c r="A84" s="981"/>
      <c r="B84" s="646" t="s">
        <v>304</v>
      </c>
      <c r="C84" s="637">
        <v>132001</v>
      </c>
      <c r="D84" s="637">
        <v>747999</v>
      </c>
      <c r="E84" s="637">
        <v>880000</v>
      </c>
    </row>
    <row r="85" spans="1:7" ht="30" customHeight="1" x14ac:dyDescent="0.4">
      <c r="A85" s="976"/>
      <c r="B85" s="646" t="s">
        <v>307</v>
      </c>
      <c r="C85" s="637">
        <v>19033323</v>
      </c>
      <c r="D85" s="637">
        <v>0</v>
      </c>
      <c r="E85" s="637">
        <v>19033323</v>
      </c>
    </row>
    <row r="86" spans="1:7" s="639" customFormat="1" ht="30" customHeight="1" x14ac:dyDescent="0.35">
      <c r="A86" s="984" t="s">
        <v>357</v>
      </c>
      <c r="B86" s="985"/>
      <c r="C86" s="661">
        <v>79056248</v>
      </c>
      <c r="D86" s="661">
        <v>10011058110</v>
      </c>
      <c r="E86" s="661">
        <v>10090114358</v>
      </c>
    </row>
    <row r="87" spans="1:7" s="639" customFormat="1" ht="30" customHeight="1" x14ac:dyDescent="0.35">
      <c r="A87" s="979" t="s">
        <v>866</v>
      </c>
      <c r="B87" s="980"/>
      <c r="C87" s="662">
        <v>0</v>
      </c>
      <c r="D87" s="662">
        <v>4000000000</v>
      </c>
      <c r="E87" s="662">
        <v>4000000000</v>
      </c>
    </row>
    <row r="88" spans="1:7" ht="30" customHeight="1" x14ac:dyDescent="0.4">
      <c r="A88" s="975" t="s">
        <v>308</v>
      </c>
      <c r="B88" s="644" t="s">
        <v>309</v>
      </c>
      <c r="C88" s="645">
        <v>0</v>
      </c>
      <c r="D88" s="645">
        <v>5351690000</v>
      </c>
      <c r="E88" s="645">
        <v>5351690000</v>
      </c>
    </row>
    <row r="89" spans="1:7" ht="30" customHeight="1" x14ac:dyDescent="0.4">
      <c r="A89" s="981"/>
      <c r="B89" s="646" t="s">
        <v>310</v>
      </c>
      <c r="C89" s="637">
        <v>11829989</v>
      </c>
      <c r="D89" s="637">
        <v>13927937045</v>
      </c>
      <c r="E89" s="637">
        <v>13939767034</v>
      </c>
    </row>
    <row r="90" spans="1:7" ht="30" customHeight="1" x14ac:dyDescent="0.4">
      <c r="A90" s="981"/>
      <c r="B90" s="646" t="s">
        <v>311</v>
      </c>
      <c r="C90" s="637">
        <v>1793566</v>
      </c>
      <c r="D90" s="637">
        <v>5423395769</v>
      </c>
      <c r="E90" s="637">
        <v>5425189335</v>
      </c>
    </row>
    <row r="91" spans="1:7" ht="30" customHeight="1" x14ac:dyDescent="0.4">
      <c r="A91" s="976"/>
      <c r="B91" s="646" t="s">
        <v>935</v>
      </c>
      <c r="C91" s="637"/>
      <c r="D91" s="637">
        <v>15000000000</v>
      </c>
      <c r="E91" s="637">
        <v>15000000000</v>
      </c>
    </row>
    <row r="92" spans="1:7" s="640" customFormat="1" ht="30" customHeight="1" x14ac:dyDescent="0.35">
      <c r="A92" s="977" t="s">
        <v>357</v>
      </c>
      <c r="B92" s="978"/>
      <c r="C92" s="647">
        <v>13623555</v>
      </c>
      <c r="D92" s="647">
        <v>39703022814</v>
      </c>
      <c r="E92" s="647">
        <v>39716646369</v>
      </c>
      <c r="F92" s="639"/>
      <c r="G92" s="639"/>
    </row>
    <row r="93" spans="1:7" ht="30" customHeight="1" x14ac:dyDescent="0.4">
      <c r="A93" s="975" t="s">
        <v>359</v>
      </c>
      <c r="B93" s="644" t="s">
        <v>806</v>
      </c>
      <c r="C93" s="645">
        <v>0</v>
      </c>
      <c r="D93" s="645">
        <v>35000000</v>
      </c>
      <c r="E93" s="645">
        <v>35000000</v>
      </c>
    </row>
    <row r="94" spans="1:7" ht="30" customHeight="1" x14ac:dyDescent="0.4">
      <c r="A94" s="981"/>
      <c r="B94" s="646" t="s">
        <v>313</v>
      </c>
      <c r="C94" s="637">
        <v>40000000</v>
      </c>
      <c r="D94" s="637">
        <v>120000000</v>
      </c>
      <c r="E94" s="637">
        <v>160000000</v>
      </c>
    </row>
    <row r="95" spans="1:7" ht="30" customHeight="1" x14ac:dyDescent="0.4">
      <c r="A95" s="981"/>
      <c r="B95" s="646" t="s">
        <v>281</v>
      </c>
      <c r="C95" s="637">
        <v>0</v>
      </c>
      <c r="D95" s="637">
        <v>142578</v>
      </c>
      <c r="E95" s="637">
        <v>142578</v>
      </c>
    </row>
    <row r="96" spans="1:7" ht="30" customHeight="1" x14ac:dyDescent="0.4">
      <c r="A96" s="981"/>
      <c r="B96" s="646" t="s">
        <v>293</v>
      </c>
      <c r="C96" s="637">
        <v>106047</v>
      </c>
      <c r="D96" s="637">
        <v>600933</v>
      </c>
      <c r="E96" s="637">
        <v>706980</v>
      </c>
    </row>
    <row r="97" spans="1:7" ht="30" customHeight="1" x14ac:dyDescent="0.4">
      <c r="A97" s="981"/>
      <c r="B97" s="646" t="s">
        <v>314</v>
      </c>
      <c r="C97" s="637">
        <v>2086501</v>
      </c>
      <c r="D97" s="637">
        <v>12027062</v>
      </c>
      <c r="E97" s="637">
        <v>14113563</v>
      </c>
    </row>
    <row r="98" spans="1:7" ht="30" customHeight="1" x14ac:dyDescent="0.4">
      <c r="A98" s="981"/>
      <c r="B98" s="646" t="s">
        <v>936</v>
      </c>
      <c r="C98" s="637">
        <v>0</v>
      </c>
      <c r="D98" s="637">
        <v>365000</v>
      </c>
      <c r="E98" s="637">
        <v>365000</v>
      </c>
    </row>
    <row r="99" spans="1:7" ht="30" customHeight="1" x14ac:dyDescent="0.4">
      <c r="A99" s="981"/>
      <c r="B99" s="646" t="s">
        <v>315</v>
      </c>
      <c r="C99" s="637">
        <v>4500000000</v>
      </c>
      <c r="D99" s="637">
        <v>7500000000</v>
      </c>
      <c r="E99" s="637">
        <v>12000000000</v>
      </c>
    </row>
    <row r="100" spans="1:7" ht="30" customHeight="1" x14ac:dyDescent="0.4">
      <c r="A100" s="981"/>
      <c r="B100" s="646" t="s">
        <v>316</v>
      </c>
      <c r="C100" s="637">
        <v>596300000</v>
      </c>
      <c r="D100" s="637">
        <v>21000000000</v>
      </c>
      <c r="E100" s="637">
        <v>21596300000</v>
      </c>
    </row>
    <row r="101" spans="1:7" ht="30" customHeight="1" x14ac:dyDescent="0.4">
      <c r="A101" s="981"/>
      <c r="B101" s="646" t="s">
        <v>317</v>
      </c>
      <c r="C101" s="637">
        <v>140139000</v>
      </c>
      <c r="D101" s="637">
        <v>123577621</v>
      </c>
      <c r="E101" s="637">
        <v>263716621</v>
      </c>
    </row>
    <row r="102" spans="1:7" ht="30" customHeight="1" x14ac:dyDescent="0.4">
      <c r="A102" s="976"/>
      <c r="B102" s="646" t="s">
        <v>318</v>
      </c>
      <c r="C102" s="637">
        <v>32500000</v>
      </c>
      <c r="D102" s="637">
        <v>32500000</v>
      </c>
      <c r="E102" s="637">
        <v>65000000</v>
      </c>
    </row>
    <row r="103" spans="1:7" s="640" customFormat="1" ht="30" customHeight="1" x14ac:dyDescent="0.35">
      <c r="A103" s="977" t="s">
        <v>357</v>
      </c>
      <c r="B103" s="978"/>
      <c r="C103" s="647">
        <v>5311131548</v>
      </c>
      <c r="D103" s="647">
        <v>28824213194</v>
      </c>
      <c r="E103" s="647">
        <v>34135344742</v>
      </c>
      <c r="F103" s="639"/>
      <c r="G103" s="639"/>
    </row>
    <row r="104" spans="1:7" ht="30" customHeight="1" x14ac:dyDescent="0.4">
      <c r="A104" s="975" t="s">
        <v>272</v>
      </c>
      <c r="B104" s="644" t="s">
        <v>733</v>
      </c>
      <c r="C104" s="645">
        <v>750000</v>
      </c>
      <c r="D104" s="645">
        <v>250000</v>
      </c>
      <c r="E104" s="645">
        <v>1000000</v>
      </c>
    </row>
    <row r="105" spans="1:7" ht="30" customHeight="1" x14ac:dyDescent="0.4">
      <c r="A105" s="981"/>
      <c r="B105" s="659" t="s">
        <v>865</v>
      </c>
      <c r="C105" s="660">
        <v>750000</v>
      </c>
      <c r="D105" s="660">
        <v>250000</v>
      </c>
      <c r="E105" s="660">
        <v>1000000</v>
      </c>
    </row>
    <row r="106" spans="1:7" ht="30" customHeight="1" x14ac:dyDescent="0.4">
      <c r="A106" s="981"/>
      <c r="B106" s="646" t="s">
        <v>277</v>
      </c>
      <c r="C106" s="637">
        <v>2207905802</v>
      </c>
      <c r="D106" s="637">
        <v>13000000000</v>
      </c>
      <c r="E106" s="637">
        <v>15207905802</v>
      </c>
    </row>
    <row r="107" spans="1:7" ht="30" customHeight="1" x14ac:dyDescent="0.4">
      <c r="A107" s="981"/>
      <c r="B107" s="659" t="s">
        <v>865</v>
      </c>
      <c r="C107" s="660">
        <v>1031744338</v>
      </c>
      <c r="D107" s="660">
        <v>6000000000</v>
      </c>
      <c r="E107" s="660">
        <v>7031744338</v>
      </c>
    </row>
    <row r="108" spans="1:7" ht="30" customHeight="1" x14ac:dyDescent="0.4">
      <c r="A108" s="981"/>
      <c r="B108" s="646" t="s">
        <v>278</v>
      </c>
      <c r="C108" s="637">
        <v>13499922</v>
      </c>
      <c r="D108" s="637">
        <v>85511437</v>
      </c>
      <c r="E108" s="637">
        <v>99011359</v>
      </c>
    </row>
    <row r="109" spans="1:7" ht="30" customHeight="1" x14ac:dyDescent="0.4">
      <c r="A109" s="981"/>
      <c r="B109" s="646" t="s">
        <v>281</v>
      </c>
      <c r="C109" s="637">
        <v>1000001</v>
      </c>
      <c r="D109" s="637">
        <v>10000000</v>
      </c>
      <c r="E109" s="637">
        <v>11000001</v>
      </c>
    </row>
    <row r="110" spans="1:7" ht="30" customHeight="1" x14ac:dyDescent="0.4">
      <c r="A110" s="981"/>
      <c r="B110" s="646" t="s">
        <v>282</v>
      </c>
      <c r="C110" s="637">
        <v>9882718</v>
      </c>
      <c r="D110" s="637">
        <v>41772267</v>
      </c>
      <c r="E110" s="637">
        <v>51654985</v>
      </c>
    </row>
    <row r="111" spans="1:7" ht="30" customHeight="1" x14ac:dyDescent="0.4">
      <c r="A111" s="981"/>
      <c r="B111" s="646" t="s">
        <v>936</v>
      </c>
      <c r="C111" s="637">
        <v>14000000</v>
      </c>
      <c r="D111" s="637">
        <v>6000000</v>
      </c>
      <c r="E111" s="637">
        <v>20000000</v>
      </c>
    </row>
    <row r="112" spans="1:7" ht="30" customHeight="1" x14ac:dyDescent="0.4">
      <c r="A112" s="976"/>
      <c r="B112" s="659" t="s">
        <v>865</v>
      </c>
      <c r="C112" s="660">
        <v>14000000</v>
      </c>
      <c r="D112" s="660">
        <v>6000000</v>
      </c>
      <c r="E112" s="660">
        <v>20000000</v>
      </c>
    </row>
    <row r="113" spans="1:7" s="640" customFormat="1" ht="30" customHeight="1" x14ac:dyDescent="0.35">
      <c r="A113" s="982" t="s">
        <v>357</v>
      </c>
      <c r="B113" s="983"/>
      <c r="C113" s="647">
        <v>2247038443</v>
      </c>
      <c r="D113" s="647">
        <v>13143533704</v>
      </c>
      <c r="E113" s="647">
        <v>15390572147</v>
      </c>
      <c r="F113" s="639"/>
      <c r="G113" s="639"/>
    </row>
    <row r="114" spans="1:7" s="640" customFormat="1" ht="30" customHeight="1" x14ac:dyDescent="0.35">
      <c r="A114" s="979" t="s">
        <v>866</v>
      </c>
      <c r="B114" s="980"/>
      <c r="C114" s="663">
        <v>1046494338</v>
      </c>
      <c r="D114" s="663">
        <v>6006250000</v>
      </c>
      <c r="E114" s="663">
        <v>7052744338</v>
      </c>
      <c r="F114" s="639"/>
      <c r="G114" s="639"/>
    </row>
    <row r="115" spans="1:7" ht="30" customHeight="1" x14ac:dyDescent="0.4">
      <c r="A115" s="975" t="s">
        <v>273</v>
      </c>
      <c r="B115" s="646" t="s">
        <v>277</v>
      </c>
      <c r="C115" s="637">
        <v>381559</v>
      </c>
      <c r="D115" s="637">
        <v>1416667</v>
      </c>
      <c r="E115" s="637">
        <v>1798226</v>
      </c>
    </row>
    <row r="116" spans="1:7" ht="30" customHeight="1" x14ac:dyDescent="0.4">
      <c r="A116" s="981"/>
      <c r="B116" s="646" t="s">
        <v>278</v>
      </c>
      <c r="C116" s="637">
        <v>3853857</v>
      </c>
      <c r="D116" s="637">
        <v>15415428</v>
      </c>
      <c r="E116" s="637">
        <v>19269285</v>
      </c>
    </row>
    <row r="117" spans="1:7" ht="30" customHeight="1" x14ac:dyDescent="0.4">
      <c r="A117" s="981"/>
      <c r="B117" s="646" t="s">
        <v>281</v>
      </c>
      <c r="C117" s="637">
        <v>0</v>
      </c>
      <c r="D117" s="637">
        <v>0</v>
      </c>
      <c r="E117" s="637">
        <v>0</v>
      </c>
    </row>
    <row r="118" spans="1:7" ht="30" customHeight="1" x14ac:dyDescent="0.4">
      <c r="A118" s="976"/>
      <c r="B118" s="646" t="s">
        <v>282</v>
      </c>
      <c r="C118" s="637">
        <v>95764584</v>
      </c>
      <c r="D118" s="637">
        <v>200000000</v>
      </c>
      <c r="E118" s="637">
        <v>295764584</v>
      </c>
    </row>
    <row r="119" spans="1:7" s="640" customFormat="1" ht="30" customHeight="1" x14ac:dyDescent="0.35">
      <c r="A119" s="977" t="s">
        <v>357</v>
      </c>
      <c r="B119" s="978"/>
      <c r="C119" s="647">
        <v>100000000</v>
      </c>
      <c r="D119" s="647">
        <v>216832095</v>
      </c>
      <c r="E119" s="647">
        <v>316832095</v>
      </c>
      <c r="F119" s="639"/>
      <c r="G119" s="639"/>
    </row>
    <row r="120" spans="1:7" ht="30" customHeight="1" x14ac:dyDescent="0.4">
      <c r="A120" s="975" t="s">
        <v>274</v>
      </c>
      <c r="B120" s="644" t="s">
        <v>277</v>
      </c>
      <c r="C120" s="645">
        <v>40000000</v>
      </c>
      <c r="D120" s="645">
        <v>200000000</v>
      </c>
      <c r="E120" s="645">
        <v>240000000</v>
      </c>
    </row>
    <row r="121" spans="1:7" ht="30" customHeight="1" x14ac:dyDescent="0.4">
      <c r="A121" s="981"/>
      <c r="B121" s="646" t="s">
        <v>278</v>
      </c>
      <c r="C121" s="637">
        <v>43571832</v>
      </c>
      <c r="D121" s="637">
        <v>694589687</v>
      </c>
      <c r="E121" s="637">
        <v>738161519</v>
      </c>
    </row>
    <row r="122" spans="1:7" ht="30" customHeight="1" x14ac:dyDescent="0.4">
      <c r="A122" s="981"/>
      <c r="B122" s="646" t="s">
        <v>282</v>
      </c>
      <c r="C122" s="637">
        <v>80000000</v>
      </c>
      <c r="D122" s="637">
        <v>700000000</v>
      </c>
      <c r="E122" s="637">
        <v>780000000</v>
      </c>
    </row>
    <row r="123" spans="1:7" ht="30" customHeight="1" x14ac:dyDescent="0.4">
      <c r="A123" s="976"/>
      <c r="B123" s="646" t="s">
        <v>280</v>
      </c>
      <c r="C123" s="637">
        <v>644929</v>
      </c>
      <c r="D123" s="637">
        <v>971964</v>
      </c>
      <c r="E123" s="637">
        <v>1616893</v>
      </c>
    </row>
    <row r="124" spans="1:7" s="640" customFormat="1" ht="30" customHeight="1" x14ac:dyDescent="0.35">
      <c r="A124" s="977" t="s">
        <v>357</v>
      </c>
      <c r="B124" s="978"/>
      <c r="C124" s="647">
        <v>164216761</v>
      </c>
      <c r="D124" s="647">
        <v>1595561651</v>
      </c>
      <c r="E124" s="647">
        <v>1759778412</v>
      </c>
      <c r="F124" s="639"/>
      <c r="G124" s="639"/>
    </row>
    <row r="125" spans="1:7" ht="30" customHeight="1" x14ac:dyDescent="0.4">
      <c r="A125" s="975" t="s">
        <v>275</v>
      </c>
      <c r="B125" s="644" t="s">
        <v>278</v>
      </c>
      <c r="C125" s="645">
        <v>283406</v>
      </c>
      <c r="D125" s="645">
        <v>1197484</v>
      </c>
      <c r="E125" s="645">
        <v>1480890</v>
      </c>
    </row>
    <row r="126" spans="1:7" ht="30" customHeight="1" x14ac:dyDescent="0.4">
      <c r="A126" s="981"/>
      <c r="B126" s="646" t="s">
        <v>281</v>
      </c>
      <c r="C126" s="637">
        <v>7822975</v>
      </c>
      <c r="D126" s="637">
        <v>20043120</v>
      </c>
      <c r="E126" s="637">
        <v>27866095</v>
      </c>
    </row>
    <row r="127" spans="1:7" ht="30" customHeight="1" x14ac:dyDescent="0.4">
      <c r="A127" s="981"/>
      <c r="B127" s="646" t="s">
        <v>282</v>
      </c>
      <c r="C127" s="637">
        <v>8314136</v>
      </c>
      <c r="D127" s="637">
        <v>35131209</v>
      </c>
      <c r="E127" s="637">
        <v>43445345</v>
      </c>
    </row>
    <row r="128" spans="1:7" ht="30" customHeight="1" x14ac:dyDescent="0.4">
      <c r="A128" s="976"/>
      <c r="B128" s="646" t="s">
        <v>293</v>
      </c>
      <c r="C128" s="637">
        <v>210228</v>
      </c>
      <c r="D128" s="637">
        <v>1191292</v>
      </c>
      <c r="E128" s="637">
        <v>1401520</v>
      </c>
    </row>
    <row r="129" spans="1:7" s="640" customFormat="1" ht="30" customHeight="1" x14ac:dyDescent="0.35">
      <c r="A129" s="977" t="s">
        <v>357</v>
      </c>
      <c r="B129" s="978"/>
      <c r="C129" s="647">
        <v>16630745</v>
      </c>
      <c r="D129" s="647">
        <v>57563105</v>
      </c>
      <c r="E129" s="647">
        <v>74193850</v>
      </c>
      <c r="F129" s="639"/>
      <c r="G129" s="639"/>
    </row>
    <row r="130" spans="1:7" s="640" customFormat="1" ht="30" customHeight="1" x14ac:dyDescent="0.35">
      <c r="A130" s="648" t="s">
        <v>319</v>
      </c>
      <c r="B130" s="649" t="s">
        <v>320</v>
      </c>
      <c r="C130" s="650">
        <v>0</v>
      </c>
      <c r="D130" s="650">
        <v>6400000</v>
      </c>
      <c r="E130" s="650">
        <v>6400000</v>
      </c>
      <c r="F130" s="639"/>
      <c r="G130" s="639"/>
    </row>
    <row r="131" spans="1:7" ht="30" customHeight="1" x14ac:dyDescent="0.4">
      <c r="A131" s="975" t="s">
        <v>321</v>
      </c>
      <c r="B131" s="644" t="s">
        <v>278</v>
      </c>
      <c r="C131" s="645">
        <v>2234385</v>
      </c>
      <c r="D131" s="645">
        <v>7322221</v>
      </c>
      <c r="E131" s="645">
        <v>9556606</v>
      </c>
    </row>
    <row r="132" spans="1:7" ht="30" customHeight="1" x14ac:dyDescent="0.4">
      <c r="A132" s="976"/>
      <c r="B132" s="646" t="s">
        <v>322</v>
      </c>
      <c r="C132" s="637">
        <v>4604957</v>
      </c>
      <c r="D132" s="637">
        <v>14994612</v>
      </c>
      <c r="E132" s="637">
        <v>19599569</v>
      </c>
    </row>
    <row r="133" spans="1:7" s="640" customFormat="1" ht="30" customHeight="1" x14ac:dyDescent="0.35">
      <c r="A133" s="977" t="s">
        <v>357</v>
      </c>
      <c r="B133" s="978"/>
      <c r="C133" s="647">
        <v>6839342</v>
      </c>
      <c r="D133" s="647">
        <v>22316833</v>
      </c>
      <c r="E133" s="647">
        <v>29156175</v>
      </c>
      <c r="F133" s="639"/>
      <c r="G133" s="639"/>
    </row>
    <row r="134" spans="1:7" ht="30" customHeight="1" x14ac:dyDescent="0.35">
      <c r="A134" s="648" t="s">
        <v>734</v>
      </c>
      <c r="B134" s="649" t="s">
        <v>282</v>
      </c>
      <c r="C134" s="650">
        <v>10548069</v>
      </c>
      <c r="D134" s="650">
        <v>0</v>
      </c>
      <c r="E134" s="650">
        <v>10548069</v>
      </c>
    </row>
    <row r="135" spans="1:7" s="228" customFormat="1" ht="30" customHeight="1" x14ac:dyDescent="0.35">
      <c r="A135" s="648" t="s">
        <v>822</v>
      </c>
      <c r="B135" s="649" t="s">
        <v>312</v>
      </c>
      <c r="C135" s="650">
        <v>1751550</v>
      </c>
      <c r="D135" s="650">
        <v>209950</v>
      </c>
      <c r="E135" s="650">
        <v>1961500</v>
      </c>
      <c r="F135" s="664"/>
      <c r="G135" s="664"/>
    </row>
    <row r="136" spans="1:7" s="640" customFormat="1" ht="30" customHeight="1" x14ac:dyDescent="0.35">
      <c r="A136" s="979" t="s">
        <v>866</v>
      </c>
      <c r="B136" s="980"/>
      <c r="C136" s="663">
        <v>1751550</v>
      </c>
      <c r="D136" s="663">
        <v>209950</v>
      </c>
      <c r="E136" s="663">
        <v>1961500</v>
      </c>
      <c r="F136" s="639"/>
      <c r="G136" s="639"/>
    </row>
    <row r="137" spans="1:7" ht="30" customHeight="1" x14ac:dyDescent="0.4">
      <c r="A137" s="975" t="s">
        <v>323</v>
      </c>
      <c r="B137" s="644" t="s">
        <v>277</v>
      </c>
      <c r="C137" s="645">
        <v>1454484</v>
      </c>
      <c r="D137" s="645">
        <v>3855789</v>
      </c>
      <c r="E137" s="645">
        <v>5310273</v>
      </c>
    </row>
    <row r="138" spans="1:7" ht="30" customHeight="1" x14ac:dyDescent="0.4">
      <c r="A138" s="981"/>
      <c r="B138" s="646" t="s">
        <v>278</v>
      </c>
      <c r="C138" s="637">
        <v>2470229</v>
      </c>
      <c r="D138" s="637">
        <v>5634641</v>
      </c>
      <c r="E138" s="637">
        <v>8104870</v>
      </c>
    </row>
    <row r="139" spans="1:7" ht="30" customHeight="1" x14ac:dyDescent="0.4">
      <c r="A139" s="981"/>
      <c r="B139" s="646" t="s">
        <v>279</v>
      </c>
      <c r="C139" s="637">
        <v>510300</v>
      </c>
      <c r="D139" s="637">
        <v>2891700</v>
      </c>
      <c r="E139" s="637">
        <v>3402000</v>
      </c>
    </row>
    <row r="140" spans="1:7" ht="30" customHeight="1" x14ac:dyDescent="0.4">
      <c r="A140" s="981"/>
      <c r="B140" s="646" t="s">
        <v>936</v>
      </c>
      <c r="C140" s="637">
        <v>0</v>
      </c>
      <c r="D140" s="637">
        <v>13318061</v>
      </c>
      <c r="E140" s="637">
        <v>13318061</v>
      </c>
    </row>
    <row r="141" spans="1:7" ht="30" customHeight="1" x14ac:dyDescent="0.4">
      <c r="A141" s="665" t="s">
        <v>357</v>
      </c>
      <c r="B141" s="666"/>
      <c r="C141" s="667">
        <v>4435013</v>
      </c>
      <c r="D141" s="668">
        <v>25700191</v>
      </c>
      <c r="E141" s="668">
        <v>30135204</v>
      </c>
    </row>
    <row r="142" spans="1:7" s="640" customFormat="1" ht="30" customHeight="1" x14ac:dyDescent="0.35">
      <c r="A142" s="669" t="s">
        <v>866</v>
      </c>
      <c r="B142" s="670"/>
      <c r="C142" s="663">
        <v>4435013</v>
      </c>
      <c r="D142" s="663">
        <v>25700191</v>
      </c>
      <c r="E142" s="663">
        <v>30135204</v>
      </c>
      <c r="F142" s="639"/>
      <c r="G142" s="639"/>
    </row>
    <row r="143" spans="1:7" ht="30" customHeight="1" x14ac:dyDescent="0.35">
      <c r="A143" s="1001" t="s">
        <v>161</v>
      </c>
      <c r="B143" s="1002"/>
      <c r="C143" s="671">
        <v>9941936328</v>
      </c>
      <c r="D143" s="671">
        <v>131747379625</v>
      </c>
      <c r="E143" s="671">
        <v>141689315953</v>
      </c>
    </row>
    <row r="144" spans="1:7" ht="30" customHeight="1" x14ac:dyDescent="0.4">
      <c r="A144" s="1003" t="s">
        <v>937</v>
      </c>
      <c r="B144" s="1004"/>
      <c r="C144" s="672">
        <v>5576408290</v>
      </c>
      <c r="D144" s="672">
        <v>48112510879</v>
      </c>
      <c r="E144" s="672">
        <v>53688919169</v>
      </c>
    </row>
    <row r="145" spans="1:5" ht="30" customHeight="1" x14ac:dyDescent="0.4">
      <c r="A145" s="1005" t="s">
        <v>938</v>
      </c>
      <c r="B145" s="1006"/>
      <c r="C145" s="673">
        <v>4365528038</v>
      </c>
      <c r="D145" s="673">
        <v>83634868746</v>
      </c>
      <c r="E145" s="673">
        <v>88000396784</v>
      </c>
    </row>
    <row r="146" spans="1:5" ht="30" customHeight="1" x14ac:dyDescent="0.4">
      <c r="A146" s="1007" t="s">
        <v>939</v>
      </c>
      <c r="B146" s="1008"/>
      <c r="C146" s="674">
        <v>1052680901</v>
      </c>
      <c r="D146" s="674">
        <v>10032160141</v>
      </c>
      <c r="E146" s="674">
        <v>11084841042</v>
      </c>
    </row>
    <row r="147" spans="1:5" ht="30" customHeight="1" x14ac:dyDescent="0.4">
      <c r="A147" s="1009" t="s">
        <v>940</v>
      </c>
      <c r="B147" s="1010"/>
      <c r="C147" s="675">
        <v>4454126203</v>
      </c>
      <c r="D147" s="675">
        <v>80771079358</v>
      </c>
      <c r="E147" s="675">
        <v>85225205561</v>
      </c>
    </row>
    <row r="148" spans="1:5" ht="30" customHeight="1" x14ac:dyDescent="0.4">
      <c r="A148" s="999" t="s">
        <v>941</v>
      </c>
      <c r="B148" s="1000"/>
      <c r="C148" s="675">
        <v>5268939000</v>
      </c>
      <c r="D148" s="676">
        <v>28656077621</v>
      </c>
      <c r="E148" s="675">
        <v>33925016621</v>
      </c>
    </row>
    <row r="149" spans="1:5" ht="30" customHeight="1" x14ac:dyDescent="0.4">
      <c r="A149" s="677" t="s">
        <v>942</v>
      </c>
      <c r="B149" s="678"/>
      <c r="C149" s="675">
        <v>0</v>
      </c>
      <c r="D149" s="676">
        <v>16200000000</v>
      </c>
      <c r="E149" s="675">
        <v>16200000000</v>
      </c>
    </row>
    <row r="150" spans="1:5" ht="30" customHeight="1" x14ac:dyDescent="0.4">
      <c r="A150" s="986" t="s">
        <v>943</v>
      </c>
      <c r="B150" s="987"/>
      <c r="C150" s="673">
        <v>218871125</v>
      </c>
      <c r="D150" s="673">
        <v>6120222646</v>
      </c>
      <c r="E150" s="673">
        <v>6339093771</v>
      </c>
    </row>
    <row r="151" spans="1:5" ht="23.25" x14ac:dyDescent="0.35">
      <c r="C151" s="679"/>
      <c r="D151" s="679"/>
      <c r="E151" s="679"/>
    </row>
  </sheetData>
  <mergeCells count="50">
    <mergeCell ref="A150:B150"/>
    <mergeCell ref="A148:B148"/>
    <mergeCell ref="A143:B143"/>
    <mergeCell ref="A144:B144"/>
    <mergeCell ref="A145:B145"/>
    <mergeCell ref="A146:B146"/>
    <mergeCell ref="A147:B147"/>
    <mergeCell ref="A1:D1"/>
    <mergeCell ref="A2:D2"/>
    <mergeCell ref="A3:E5"/>
    <mergeCell ref="A6:B6"/>
    <mergeCell ref="A7:A8"/>
    <mergeCell ref="B7:B8"/>
    <mergeCell ref="C7:C8"/>
    <mergeCell ref="D7:D8"/>
    <mergeCell ref="E7:E8"/>
    <mergeCell ref="A10:A14"/>
    <mergeCell ref="A15:B15"/>
    <mergeCell ref="A17:A19"/>
    <mergeCell ref="A20:B20"/>
    <mergeCell ref="A22:A30"/>
    <mergeCell ref="A32:B32"/>
    <mergeCell ref="A33:A38"/>
    <mergeCell ref="A39:B39"/>
    <mergeCell ref="A40:A52"/>
    <mergeCell ref="A53:B53"/>
    <mergeCell ref="A54:A65"/>
    <mergeCell ref="A66:B66"/>
    <mergeCell ref="A67:A77"/>
    <mergeCell ref="A78:B78"/>
    <mergeCell ref="A79:A85"/>
    <mergeCell ref="A86:B86"/>
    <mergeCell ref="A87:B87"/>
    <mergeCell ref="A88:A91"/>
    <mergeCell ref="A92:B92"/>
    <mergeCell ref="A93:A102"/>
    <mergeCell ref="A103:B103"/>
    <mergeCell ref="A104:A112"/>
    <mergeCell ref="A113:B113"/>
    <mergeCell ref="A114:B114"/>
    <mergeCell ref="A115:A118"/>
    <mergeCell ref="A131:A132"/>
    <mergeCell ref="A133:B133"/>
    <mergeCell ref="A136:B136"/>
    <mergeCell ref="A137:A140"/>
    <mergeCell ref="A119:B119"/>
    <mergeCell ref="A120:A123"/>
    <mergeCell ref="A124:B124"/>
    <mergeCell ref="A125:A128"/>
    <mergeCell ref="A129:B129"/>
  </mergeCells>
  <printOptions horizontalCentered="1" verticalCentered="1"/>
  <pageMargins left="0.78740157480314965" right="0.74803149606299213" top="0.86614173228346458" bottom="0.43307086614173229" header="0.62992125984251968" footer="0.27559055118110237"/>
  <pageSetup paperSize="9" scale="40" fitToHeight="0" orientation="landscape" useFirstPageNumber="1" r:id="rId1"/>
  <headerFooter>
    <oddHeader>&amp;R&amp;"Times New Roman,Obyčejné"&amp;16 Tabulka č. 7 
strana &amp;P</oddHeader>
  </headerFooter>
  <rowBreaks count="3" manualBreakCount="3">
    <brk id="39" max="4" man="1"/>
    <brk id="78" max="4" man="1"/>
    <brk id="114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showGridLines="0" tabSelected="1" zoomScaleNormal="100" workbookViewId="0"/>
  </sheetViews>
  <sheetFormatPr defaultRowHeight="12.75" x14ac:dyDescent="0.2"/>
  <cols>
    <col min="1" max="1" width="64" style="501" customWidth="1"/>
    <col min="2" max="2" width="32.140625" style="501" customWidth="1"/>
    <col min="3" max="3" width="20.140625" style="501" customWidth="1"/>
    <col min="4" max="4" width="19.7109375" style="501" customWidth="1"/>
    <col min="5" max="5" width="20.140625" style="501" customWidth="1"/>
    <col min="6" max="7" width="9.140625" style="501"/>
    <col min="8" max="8" width="15.42578125" style="501" bestFit="1" customWidth="1"/>
    <col min="9" max="16384" width="9.140625" style="501"/>
  </cols>
  <sheetData>
    <row r="1" spans="1:8" ht="15.75" x14ac:dyDescent="0.25">
      <c r="A1" s="680" t="s">
        <v>889</v>
      </c>
      <c r="D1" s="681"/>
      <c r="E1" s="682" t="s">
        <v>133</v>
      </c>
    </row>
    <row r="2" spans="1:8" ht="29.25" customHeight="1" x14ac:dyDescent="0.2"/>
    <row r="3" spans="1:8" ht="15.75" customHeight="1" x14ac:dyDescent="0.2">
      <c r="A3" s="1019" t="s">
        <v>944</v>
      </c>
      <c r="B3" s="1019"/>
      <c r="C3" s="1019"/>
      <c r="D3" s="1019"/>
      <c r="E3" s="1019"/>
    </row>
    <row r="4" spans="1:8" ht="15.75" x14ac:dyDescent="0.25">
      <c r="A4" s="1022"/>
      <c r="B4" s="1022"/>
      <c r="D4" s="683"/>
      <c r="E4" s="684" t="s">
        <v>58</v>
      </c>
    </row>
    <row r="5" spans="1:8" ht="12.75" customHeight="1" x14ac:dyDescent="0.2">
      <c r="A5" s="1023" t="s">
        <v>104</v>
      </c>
      <c r="B5" s="1023" t="s">
        <v>932</v>
      </c>
      <c r="C5" s="1023" t="s">
        <v>945</v>
      </c>
      <c r="D5" s="1023" t="s">
        <v>946</v>
      </c>
      <c r="E5" s="1013" t="s">
        <v>108</v>
      </c>
    </row>
    <row r="6" spans="1:8" ht="31.5" customHeight="1" x14ac:dyDescent="0.2">
      <c r="A6" s="1024"/>
      <c r="B6" s="1024"/>
      <c r="C6" s="1024"/>
      <c r="D6" s="1024"/>
      <c r="E6" s="1014"/>
    </row>
    <row r="7" spans="1:8" ht="26.1" customHeight="1" x14ac:dyDescent="0.3">
      <c r="A7" s="685" t="s">
        <v>283</v>
      </c>
      <c r="B7" s="686" t="s">
        <v>268</v>
      </c>
      <c r="C7" s="687">
        <v>1500000</v>
      </c>
      <c r="D7" s="687">
        <v>8500000</v>
      </c>
      <c r="E7" s="687">
        <v>10000000</v>
      </c>
    </row>
    <row r="8" spans="1:8" ht="26.1" customHeight="1" x14ac:dyDescent="0.3">
      <c r="A8" s="688" t="s">
        <v>267</v>
      </c>
      <c r="B8" s="689" t="s">
        <v>268</v>
      </c>
      <c r="C8" s="690">
        <v>35681113</v>
      </c>
      <c r="D8" s="690">
        <v>9811575</v>
      </c>
      <c r="E8" s="690">
        <v>45492688</v>
      </c>
    </row>
    <row r="9" spans="1:8" ht="26.1" customHeight="1" x14ac:dyDescent="0.3">
      <c r="A9" s="688" t="s">
        <v>270</v>
      </c>
      <c r="B9" s="689" t="s">
        <v>268</v>
      </c>
      <c r="C9" s="690">
        <v>15408640</v>
      </c>
      <c r="D9" s="690">
        <v>46801950</v>
      </c>
      <c r="E9" s="690">
        <v>62210590</v>
      </c>
    </row>
    <row r="10" spans="1:8" ht="26.1" customHeight="1" x14ac:dyDescent="0.3">
      <c r="A10" s="688" t="s">
        <v>299</v>
      </c>
      <c r="B10" s="689" t="s">
        <v>268</v>
      </c>
      <c r="C10" s="690">
        <v>2178623</v>
      </c>
      <c r="D10" s="690">
        <v>12345530</v>
      </c>
      <c r="E10" s="690">
        <v>14524153</v>
      </c>
    </row>
    <row r="11" spans="1:8" ht="26.1" customHeight="1" x14ac:dyDescent="0.3">
      <c r="A11" s="688" t="s">
        <v>272</v>
      </c>
      <c r="B11" s="689" t="s">
        <v>268</v>
      </c>
      <c r="C11" s="690">
        <v>8944905</v>
      </c>
      <c r="D11" s="690">
        <v>50687795</v>
      </c>
      <c r="E11" s="690">
        <v>59632700</v>
      </c>
    </row>
    <row r="12" spans="1:8" ht="26.1" customHeight="1" x14ac:dyDescent="0.3">
      <c r="A12" s="688" t="s">
        <v>273</v>
      </c>
      <c r="B12" s="689" t="s">
        <v>268</v>
      </c>
      <c r="C12" s="690">
        <v>10300000</v>
      </c>
      <c r="D12" s="690">
        <v>41700000</v>
      </c>
      <c r="E12" s="690">
        <v>52000000</v>
      </c>
    </row>
    <row r="13" spans="1:8" ht="26.1" customHeight="1" x14ac:dyDescent="0.3">
      <c r="A13" s="688" t="s">
        <v>274</v>
      </c>
      <c r="B13" s="689" t="s">
        <v>268</v>
      </c>
      <c r="C13" s="690">
        <v>783239</v>
      </c>
      <c r="D13" s="690">
        <v>4438349</v>
      </c>
      <c r="E13" s="690">
        <v>5221588</v>
      </c>
    </row>
    <row r="14" spans="1:8" ht="26.1" customHeight="1" x14ac:dyDescent="0.3">
      <c r="A14" s="688" t="s">
        <v>275</v>
      </c>
      <c r="B14" s="689" t="s">
        <v>268</v>
      </c>
      <c r="C14" s="690">
        <v>5164543</v>
      </c>
      <c r="D14" s="690">
        <v>31063674</v>
      </c>
      <c r="E14" s="690">
        <v>36228217</v>
      </c>
    </row>
    <row r="15" spans="1:8" ht="26.1" customHeight="1" x14ac:dyDescent="0.3">
      <c r="A15" s="691" t="s">
        <v>323</v>
      </c>
      <c r="B15" s="692" t="s">
        <v>268</v>
      </c>
      <c r="C15" s="693">
        <v>38429072</v>
      </c>
      <c r="D15" s="694">
        <v>218397241</v>
      </c>
      <c r="E15" s="694">
        <v>256826313</v>
      </c>
    </row>
    <row r="16" spans="1:8" ht="26.1" customHeight="1" x14ac:dyDescent="0.3">
      <c r="A16" s="1015" t="s">
        <v>161</v>
      </c>
      <c r="B16" s="1016"/>
      <c r="C16" s="695">
        <v>118390135</v>
      </c>
      <c r="D16" s="695">
        <v>423746114</v>
      </c>
      <c r="E16" s="695">
        <v>542136249</v>
      </c>
      <c r="H16" s="696"/>
    </row>
    <row r="17" spans="1:17" ht="26.1" customHeight="1" x14ac:dyDescent="0.3">
      <c r="A17" s="1017" t="s">
        <v>937</v>
      </c>
      <c r="B17" s="1018"/>
      <c r="C17" s="697">
        <v>94438565</v>
      </c>
      <c r="D17" s="697">
        <v>341108355</v>
      </c>
      <c r="E17" s="697">
        <v>435546920</v>
      </c>
    </row>
    <row r="18" spans="1:17" ht="26.1" customHeight="1" x14ac:dyDescent="0.3">
      <c r="A18" s="1017" t="s">
        <v>938</v>
      </c>
      <c r="B18" s="1018"/>
      <c r="C18" s="697">
        <v>23951570</v>
      </c>
      <c r="D18" s="697">
        <v>82637759</v>
      </c>
      <c r="E18" s="697">
        <v>106589329</v>
      </c>
    </row>
    <row r="19" spans="1:17" ht="26.1" customHeight="1" x14ac:dyDescent="0.3">
      <c r="A19" s="1020" t="s">
        <v>939</v>
      </c>
      <c r="B19" s="1021"/>
      <c r="C19" s="698">
        <v>38429072</v>
      </c>
      <c r="D19" s="698">
        <v>218397241</v>
      </c>
      <c r="E19" s="698">
        <v>256826313</v>
      </c>
    </row>
    <row r="20" spans="1:17" x14ac:dyDescent="0.2">
      <c r="A20" s="1011"/>
      <c r="B20" s="1011"/>
      <c r="C20" s="1011"/>
      <c r="D20" s="1011"/>
      <c r="E20" s="1011"/>
      <c r="F20" s="1012"/>
      <c r="G20" s="1012"/>
      <c r="H20" s="1012"/>
      <c r="I20" s="1012"/>
      <c r="J20" s="1012"/>
      <c r="K20" s="1012"/>
      <c r="L20" s="1012"/>
      <c r="M20" s="1012"/>
      <c r="N20" s="1012"/>
      <c r="O20" s="1012"/>
      <c r="P20" s="1012"/>
      <c r="Q20" s="1012"/>
    </row>
    <row r="23" spans="1:17" x14ac:dyDescent="0.2">
      <c r="C23" s="696"/>
      <c r="D23" s="696"/>
    </row>
  </sheetData>
  <mergeCells count="13">
    <mergeCell ref="A3:E3"/>
    <mergeCell ref="A19:B19"/>
    <mergeCell ref="A4:B4"/>
    <mergeCell ref="A5:A6"/>
    <mergeCell ref="B5:B6"/>
    <mergeCell ref="C5:C6"/>
    <mergeCell ref="D5:D6"/>
    <mergeCell ref="A20:E20"/>
    <mergeCell ref="F20:Q20"/>
    <mergeCell ref="E5:E6"/>
    <mergeCell ref="A16:B16"/>
    <mergeCell ref="A17:B17"/>
    <mergeCell ref="A18:B18"/>
  </mergeCells>
  <pageMargins left="0.78740157480314965" right="0.78740157480314965" top="0.98425196850393704" bottom="0.98425196850393704" header="0.51181102362204722" footer="0.51181102362204722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09"/>
  <sheetViews>
    <sheetView tabSelected="1" topLeftCell="A4" zoomScale="90" zoomScaleNormal="90" workbookViewId="0">
      <pane xSplit="2" ySplit="4" topLeftCell="C35" activePane="bottomRight" state="frozen"/>
      <selection pane="topRight"/>
      <selection pane="bottomLeft"/>
      <selection pane="bottomRight"/>
    </sheetView>
  </sheetViews>
  <sheetFormatPr defaultColWidth="11.42578125" defaultRowHeight="12.75" x14ac:dyDescent="0.2"/>
  <cols>
    <col min="1" max="1" width="1.85546875" style="61" customWidth="1"/>
    <col min="2" max="2" width="46.42578125" style="790" customWidth="1"/>
    <col min="3" max="4" width="18.7109375" style="790" customWidth="1"/>
    <col min="5" max="6" width="19.85546875" style="790" bestFit="1" customWidth="1"/>
    <col min="7" max="8" width="21.28515625" style="61" bestFit="1" customWidth="1"/>
    <col min="9" max="9" width="10.85546875" style="61" customWidth="1"/>
    <col min="10" max="10" width="7.42578125" style="61" customWidth="1"/>
    <col min="11" max="11" width="14.42578125" style="61" bestFit="1" customWidth="1"/>
    <col min="12" max="12" width="12" style="61" bestFit="1" customWidth="1"/>
    <col min="13" max="13" width="11.42578125" style="61" customWidth="1"/>
    <col min="14" max="14" width="12" style="61" bestFit="1" customWidth="1"/>
    <col min="15" max="248" width="11.42578125" style="61"/>
    <col min="249" max="249" width="1.85546875" style="61" customWidth="1"/>
    <col min="250" max="250" width="46.42578125" style="61" customWidth="1"/>
    <col min="251" max="258" width="0" style="61" hidden="1" customWidth="1"/>
    <col min="259" max="259" width="18" style="61" customWidth="1"/>
    <col min="260" max="260" width="17.42578125" style="61" customWidth="1"/>
    <col min="261" max="261" width="23.28515625" style="61" bestFit="1" customWidth="1"/>
    <col min="262" max="262" width="10.85546875" style="61" customWidth="1"/>
    <col min="263" max="263" width="7.42578125" style="61" customWidth="1"/>
    <col min="264" max="264" width="12.140625" style="61" customWidth="1"/>
    <col min="265" max="265" width="14.42578125" style="61" customWidth="1"/>
    <col min="266" max="267" width="14.42578125" style="61" bestFit="1" customWidth="1"/>
    <col min="268" max="268" width="12" style="61" bestFit="1" customWidth="1"/>
    <col min="269" max="269" width="11.42578125" style="61" customWidth="1"/>
    <col min="270" max="270" width="12" style="61" bestFit="1" customWidth="1"/>
    <col min="271" max="504" width="11.42578125" style="61"/>
    <col min="505" max="505" width="1.85546875" style="61" customWidth="1"/>
    <col min="506" max="506" width="46.42578125" style="61" customWidth="1"/>
    <col min="507" max="514" width="0" style="61" hidden="1" customWidth="1"/>
    <col min="515" max="515" width="18" style="61" customWidth="1"/>
    <col min="516" max="516" width="17.42578125" style="61" customWidth="1"/>
    <col min="517" max="517" width="23.28515625" style="61" bestFit="1" customWidth="1"/>
    <col min="518" max="518" width="10.85546875" style="61" customWidth="1"/>
    <col min="519" max="519" width="7.42578125" style="61" customWidth="1"/>
    <col min="520" max="520" width="12.140625" style="61" customWidth="1"/>
    <col min="521" max="521" width="14.42578125" style="61" customWidth="1"/>
    <col min="522" max="523" width="14.42578125" style="61" bestFit="1" customWidth="1"/>
    <col min="524" max="524" width="12" style="61" bestFit="1" customWidth="1"/>
    <col min="525" max="525" width="11.42578125" style="61" customWidth="1"/>
    <col min="526" max="526" width="12" style="61" bestFit="1" customWidth="1"/>
    <col min="527" max="760" width="11.42578125" style="61"/>
    <col min="761" max="761" width="1.85546875" style="61" customWidth="1"/>
    <col min="762" max="762" width="46.42578125" style="61" customWidth="1"/>
    <col min="763" max="770" width="0" style="61" hidden="1" customWidth="1"/>
    <col min="771" max="771" width="18" style="61" customWidth="1"/>
    <col min="772" max="772" width="17.42578125" style="61" customWidth="1"/>
    <col min="773" max="773" width="23.28515625" style="61" bestFit="1" customWidth="1"/>
    <col min="774" max="774" width="10.85546875" style="61" customWidth="1"/>
    <col min="775" max="775" width="7.42578125" style="61" customWidth="1"/>
    <col min="776" max="776" width="12.140625" style="61" customWidth="1"/>
    <col min="777" max="777" width="14.42578125" style="61" customWidth="1"/>
    <col min="778" max="779" width="14.42578125" style="61" bestFit="1" customWidth="1"/>
    <col min="780" max="780" width="12" style="61" bestFit="1" customWidth="1"/>
    <col min="781" max="781" width="11.42578125" style="61" customWidth="1"/>
    <col min="782" max="782" width="12" style="61" bestFit="1" customWidth="1"/>
    <col min="783" max="1016" width="11.42578125" style="61"/>
    <col min="1017" max="1017" width="1.85546875" style="61" customWidth="1"/>
    <col min="1018" max="1018" width="46.42578125" style="61" customWidth="1"/>
    <col min="1019" max="1026" width="0" style="61" hidden="1" customWidth="1"/>
    <col min="1027" max="1027" width="18" style="61" customWidth="1"/>
    <col min="1028" max="1028" width="17.42578125" style="61" customWidth="1"/>
    <col min="1029" max="1029" width="23.28515625" style="61" bestFit="1" customWidth="1"/>
    <col min="1030" max="1030" width="10.85546875" style="61" customWidth="1"/>
    <col min="1031" max="1031" width="7.42578125" style="61" customWidth="1"/>
    <col min="1032" max="1032" width="12.140625" style="61" customWidth="1"/>
    <col min="1033" max="1033" width="14.42578125" style="61" customWidth="1"/>
    <col min="1034" max="1035" width="14.42578125" style="61" bestFit="1" customWidth="1"/>
    <col min="1036" max="1036" width="12" style="61" bestFit="1" customWidth="1"/>
    <col min="1037" max="1037" width="11.42578125" style="61" customWidth="1"/>
    <col min="1038" max="1038" width="12" style="61" bestFit="1" customWidth="1"/>
    <col min="1039" max="1272" width="11.42578125" style="61"/>
    <col min="1273" max="1273" width="1.85546875" style="61" customWidth="1"/>
    <col min="1274" max="1274" width="46.42578125" style="61" customWidth="1"/>
    <col min="1275" max="1282" width="0" style="61" hidden="1" customWidth="1"/>
    <col min="1283" max="1283" width="18" style="61" customWidth="1"/>
    <col min="1284" max="1284" width="17.42578125" style="61" customWidth="1"/>
    <col min="1285" max="1285" width="23.28515625" style="61" bestFit="1" customWidth="1"/>
    <col min="1286" max="1286" width="10.85546875" style="61" customWidth="1"/>
    <col min="1287" max="1287" width="7.42578125" style="61" customWidth="1"/>
    <col min="1288" max="1288" width="12.140625" style="61" customWidth="1"/>
    <col min="1289" max="1289" width="14.42578125" style="61" customWidth="1"/>
    <col min="1290" max="1291" width="14.42578125" style="61" bestFit="1" customWidth="1"/>
    <col min="1292" max="1292" width="12" style="61" bestFit="1" customWidth="1"/>
    <col min="1293" max="1293" width="11.42578125" style="61" customWidth="1"/>
    <col min="1294" max="1294" width="12" style="61" bestFit="1" customWidth="1"/>
    <col min="1295" max="1528" width="11.42578125" style="61"/>
    <col min="1529" max="1529" width="1.85546875" style="61" customWidth="1"/>
    <col min="1530" max="1530" width="46.42578125" style="61" customWidth="1"/>
    <col min="1531" max="1538" width="0" style="61" hidden="1" customWidth="1"/>
    <col min="1539" max="1539" width="18" style="61" customWidth="1"/>
    <col min="1540" max="1540" width="17.42578125" style="61" customWidth="1"/>
    <col min="1541" max="1541" width="23.28515625" style="61" bestFit="1" customWidth="1"/>
    <col min="1542" max="1542" width="10.85546875" style="61" customWidth="1"/>
    <col min="1543" max="1543" width="7.42578125" style="61" customWidth="1"/>
    <col min="1544" max="1544" width="12.140625" style="61" customWidth="1"/>
    <col min="1545" max="1545" width="14.42578125" style="61" customWidth="1"/>
    <col min="1546" max="1547" width="14.42578125" style="61" bestFit="1" customWidth="1"/>
    <col min="1548" max="1548" width="12" style="61" bestFit="1" customWidth="1"/>
    <col min="1549" max="1549" width="11.42578125" style="61" customWidth="1"/>
    <col min="1550" max="1550" width="12" style="61" bestFit="1" customWidth="1"/>
    <col min="1551" max="1784" width="11.42578125" style="61"/>
    <col min="1785" max="1785" width="1.85546875" style="61" customWidth="1"/>
    <col min="1786" max="1786" width="46.42578125" style="61" customWidth="1"/>
    <col min="1787" max="1794" width="0" style="61" hidden="1" customWidth="1"/>
    <col min="1795" max="1795" width="18" style="61" customWidth="1"/>
    <col min="1796" max="1796" width="17.42578125" style="61" customWidth="1"/>
    <col min="1797" max="1797" width="23.28515625" style="61" bestFit="1" customWidth="1"/>
    <col min="1798" max="1798" width="10.85546875" style="61" customWidth="1"/>
    <col min="1799" max="1799" width="7.42578125" style="61" customWidth="1"/>
    <col min="1800" max="1800" width="12.140625" style="61" customWidth="1"/>
    <col min="1801" max="1801" width="14.42578125" style="61" customWidth="1"/>
    <col min="1802" max="1803" width="14.42578125" style="61" bestFit="1" customWidth="1"/>
    <col min="1804" max="1804" width="12" style="61" bestFit="1" customWidth="1"/>
    <col min="1805" max="1805" width="11.42578125" style="61" customWidth="1"/>
    <col min="1806" max="1806" width="12" style="61" bestFit="1" customWidth="1"/>
    <col min="1807" max="2040" width="11.42578125" style="61"/>
    <col min="2041" max="2041" width="1.85546875" style="61" customWidth="1"/>
    <col min="2042" max="2042" width="46.42578125" style="61" customWidth="1"/>
    <col min="2043" max="2050" width="0" style="61" hidden="1" customWidth="1"/>
    <col min="2051" max="2051" width="18" style="61" customWidth="1"/>
    <col min="2052" max="2052" width="17.42578125" style="61" customWidth="1"/>
    <col min="2053" max="2053" width="23.28515625" style="61" bestFit="1" customWidth="1"/>
    <col min="2054" max="2054" width="10.85546875" style="61" customWidth="1"/>
    <col min="2055" max="2055" width="7.42578125" style="61" customWidth="1"/>
    <col min="2056" max="2056" width="12.140625" style="61" customWidth="1"/>
    <col min="2057" max="2057" width="14.42578125" style="61" customWidth="1"/>
    <col min="2058" max="2059" width="14.42578125" style="61" bestFit="1" customWidth="1"/>
    <col min="2060" max="2060" width="12" style="61" bestFit="1" customWidth="1"/>
    <col min="2061" max="2061" width="11.42578125" style="61" customWidth="1"/>
    <col min="2062" max="2062" width="12" style="61" bestFit="1" customWidth="1"/>
    <col min="2063" max="2296" width="11.42578125" style="61"/>
    <col min="2297" max="2297" width="1.85546875" style="61" customWidth="1"/>
    <col min="2298" max="2298" width="46.42578125" style="61" customWidth="1"/>
    <col min="2299" max="2306" width="0" style="61" hidden="1" customWidth="1"/>
    <col min="2307" max="2307" width="18" style="61" customWidth="1"/>
    <col min="2308" max="2308" width="17.42578125" style="61" customWidth="1"/>
    <col min="2309" max="2309" width="23.28515625" style="61" bestFit="1" customWidth="1"/>
    <col min="2310" max="2310" width="10.85546875" style="61" customWidth="1"/>
    <col min="2311" max="2311" width="7.42578125" style="61" customWidth="1"/>
    <col min="2312" max="2312" width="12.140625" style="61" customWidth="1"/>
    <col min="2313" max="2313" width="14.42578125" style="61" customWidth="1"/>
    <col min="2314" max="2315" width="14.42578125" style="61" bestFit="1" customWidth="1"/>
    <col min="2316" max="2316" width="12" style="61" bestFit="1" customWidth="1"/>
    <col min="2317" max="2317" width="11.42578125" style="61" customWidth="1"/>
    <col min="2318" max="2318" width="12" style="61" bestFit="1" customWidth="1"/>
    <col min="2319" max="2552" width="11.42578125" style="61"/>
    <col min="2553" max="2553" width="1.85546875" style="61" customWidth="1"/>
    <col min="2554" max="2554" width="46.42578125" style="61" customWidth="1"/>
    <col min="2555" max="2562" width="0" style="61" hidden="1" customWidth="1"/>
    <col min="2563" max="2563" width="18" style="61" customWidth="1"/>
    <col min="2564" max="2564" width="17.42578125" style="61" customWidth="1"/>
    <col min="2565" max="2565" width="23.28515625" style="61" bestFit="1" customWidth="1"/>
    <col min="2566" max="2566" width="10.85546875" style="61" customWidth="1"/>
    <col min="2567" max="2567" width="7.42578125" style="61" customWidth="1"/>
    <col min="2568" max="2568" width="12.140625" style="61" customWidth="1"/>
    <col min="2569" max="2569" width="14.42578125" style="61" customWidth="1"/>
    <col min="2570" max="2571" width="14.42578125" style="61" bestFit="1" customWidth="1"/>
    <col min="2572" max="2572" width="12" style="61" bestFit="1" customWidth="1"/>
    <col min="2573" max="2573" width="11.42578125" style="61" customWidth="1"/>
    <col min="2574" max="2574" width="12" style="61" bestFit="1" customWidth="1"/>
    <col min="2575" max="2808" width="11.42578125" style="61"/>
    <col min="2809" max="2809" width="1.85546875" style="61" customWidth="1"/>
    <col min="2810" max="2810" width="46.42578125" style="61" customWidth="1"/>
    <col min="2811" max="2818" width="0" style="61" hidden="1" customWidth="1"/>
    <col min="2819" max="2819" width="18" style="61" customWidth="1"/>
    <col min="2820" max="2820" width="17.42578125" style="61" customWidth="1"/>
    <col min="2821" max="2821" width="23.28515625" style="61" bestFit="1" customWidth="1"/>
    <col min="2822" max="2822" width="10.85546875" style="61" customWidth="1"/>
    <col min="2823" max="2823" width="7.42578125" style="61" customWidth="1"/>
    <col min="2824" max="2824" width="12.140625" style="61" customWidth="1"/>
    <col min="2825" max="2825" width="14.42578125" style="61" customWidth="1"/>
    <col min="2826" max="2827" width="14.42578125" style="61" bestFit="1" customWidth="1"/>
    <col min="2828" max="2828" width="12" style="61" bestFit="1" customWidth="1"/>
    <col min="2829" max="2829" width="11.42578125" style="61" customWidth="1"/>
    <col min="2830" max="2830" width="12" style="61" bestFit="1" customWidth="1"/>
    <col min="2831" max="3064" width="11.42578125" style="61"/>
    <col min="3065" max="3065" width="1.85546875" style="61" customWidth="1"/>
    <col min="3066" max="3066" width="46.42578125" style="61" customWidth="1"/>
    <col min="3067" max="3074" width="0" style="61" hidden="1" customWidth="1"/>
    <col min="3075" max="3075" width="18" style="61" customWidth="1"/>
    <col min="3076" max="3076" width="17.42578125" style="61" customWidth="1"/>
    <col min="3077" max="3077" width="23.28515625" style="61" bestFit="1" customWidth="1"/>
    <col min="3078" max="3078" width="10.85546875" style="61" customWidth="1"/>
    <col min="3079" max="3079" width="7.42578125" style="61" customWidth="1"/>
    <col min="3080" max="3080" width="12.140625" style="61" customWidth="1"/>
    <col min="3081" max="3081" width="14.42578125" style="61" customWidth="1"/>
    <col min="3082" max="3083" width="14.42578125" style="61" bestFit="1" customWidth="1"/>
    <col min="3084" max="3084" width="12" style="61" bestFit="1" customWidth="1"/>
    <col min="3085" max="3085" width="11.42578125" style="61" customWidth="1"/>
    <col min="3086" max="3086" width="12" style="61" bestFit="1" customWidth="1"/>
    <col min="3087" max="3320" width="11.42578125" style="61"/>
    <col min="3321" max="3321" width="1.85546875" style="61" customWidth="1"/>
    <col min="3322" max="3322" width="46.42578125" style="61" customWidth="1"/>
    <col min="3323" max="3330" width="0" style="61" hidden="1" customWidth="1"/>
    <col min="3331" max="3331" width="18" style="61" customWidth="1"/>
    <col min="3332" max="3332" width="17.42578125" style="61" customWidth="1"/>
    <col min="3333" max="3333" width="23.28515625" style="61" bestFit="1" customWidth="1"/>
    <col min="3334" max="3334" width="10.85546875" style="61" customWidth="1"/>
    <col min="3335" max="3335" width="7.42578125" style="61" customWidth="1"/>
    <col min="3336" max="3336" width="12.140625" style="61" customWidth="1"/>
    <col min="3337" max="3337" width="14.42578125" style="61" customWidth="1"/>
    <col min="3338" max="3339" width="14.42578125" style="61" bestFit="1" customWidth="1"/>
    <col min="3340" max="3340" width="12" style="61" bestFit="1" customWidth="1"/>
    <col min="3341" max="3341" width="11.42578125" style="61" customWidth="1"/>
    <col min="3342" max="3342" width="12" style="61" bestFit="1" customWidth="1"/>
    <col min="3343" max="3576" width="11.42578125" style="61"/>
    <col min="3577" max="3577" width="1.85546875" style="61" customWidth="1"/>
    <col min="3578" max="3578" width="46.42578125" style="61" customWidth="1"/>
    <col min="3579" max="3586" width="0" style="61" hidden="1" customWidth="1"/>
    <col min="3587" max="3587" width="18" style="61" customWidth="1"/>
    <col min="3588" max="3588" width="17.42578125" style="61" customWidth="1"/>
    <col min="3589" max="3589" width="23.28515625" style="61" bestFit="1" customWidth="1"/>
    <col min="3590" max="3590" width="10.85546875" style="61" customWidth="1"/>
    <col min="3591" max="3591" width="7.42578125" style="61" customWidth="1"/>
    <col min="3592" max="3592" width="12.140625" style="61" customWidth="1"/>
    <col min="3593" max="3593" width="14.42578125" style="61" customWidth="1"/>
    <col min="3594" max="3595" width="14.42578125" style="61" bestFit="1" customWidth="1"/>
    <col min="3596" max="3596" width="12" style="61" bestFit="1" customWidth="1"/>
    <col min="3597" max="3597" width="11.42578125" style="61" customWidth="1"/>
    <col min="3598" max="3598" width="12" style="61" bestFit="1" customWidth="1"/>
    <col min="3599" max="3832" width="11.42578125" style="61"/>
    <col min="3833" max="3833" width="1.85546875" style="61" customWidth="1"/>
    <col min="3834" max="3834" width="46.42578125" style="61" customWidth="1"/>
    <col min="3835" max="3842" width="0" style="61" hidden="1" customWidth="1"/>
    <col min="3843" max="3843" width="18" style="61" customWidth="1"/>
    <col min="3844" max="3844" width="17.42578125" style="61" customWidth="1"/>
    <col min="3845" max="3845" width="23.28515625" style="61" bestFit="1" customWidth="1"/>
    <col min="3846" max="3846" width="10.85546875" style="61" customWidth="1"/>
    <col min="3847" max="3847" width="7.42578125" style="61" customWidth="1"/>
    <col min="3848" max="3848" width="12.140625" style="61" customWidth="1"/>
    <col min="3849" max="3849" width="14.42578125" style="61" customWidth="1"/>
    <col min="3850" max="3851" width="14.42578125" style="61" bestFit="1" customWidth="1"/>
    <col min="3852" max="3852" width="12" style="61" bestFit="1" customWidth="1"/>
    <col min="3853" max="3853" width="11.42578125" style="61" customWidth="1"/>
    <col min="3854" max="3854" width="12" style="61" bestFit="1" customWidth="1"/>
    <col min="3855" max="4088" width="11.42578125" style="61"/>
    <col min="4089" max="4089" width="1.85546875" style="61" customWidth="1"/>
    <col min="4090" max="4090" width="46.42578125" style="61" customWidth="1"/>
    <col min="4091" max="4098" width="0" style="61" hidden="1" customWidth="1"/>
    <col min="4099" max="4099" width="18" style="61" customWidth="1"/>
    <col min="4100" max="4100" width="17.42578125" style="61" customWidth="1"/>
    <col min="4101" max="4101" width="23.28515625" style="61" bestFit="1" customWidth="1"/>
    <col min="4102" max="4102" width="10.85546875" style="61" customWidth="1"/>
    <col min="4103" max="4103" width="7.42578125" style="61" customWidth="1"/>
    <col min="4104" max="4104" width="12.140625" style="61" customWidth="1"/>
    <col min="4105" max="4105" width="14.42578125" style="61" customWidth="1"/>
    <col min="4106" max="4107" width="14.42578125" style="61" bestFit="1" customWidth="1"/>
    <col min="4108" max="4108" width="12" style="61" bestFit="1" customWidth="1"/>
    <col min="4109" max="4109" width="11.42578125" style="61" customWidth="1"/>
    <col min="4110" max="4110" width="12" style="61" bestFit="1" customWidth="1"/>
    <col min="4111" max="4344" width="11.42578125" style="61"/>
    <col min="4345" max="4345" width="1.85546875" style="61" customWidth="1"/>
    <col min="4346" max="4346" width="46.42578125" style="61" customWidth="1"/>
    <col min="4347" max="4354" width="0" style="61" hidden="1" customWidth="1"/>
    <col min="4355" max="4355" width="18" style="61" customWidth="1"/>
    <col min="4356" max="4356" width="17.42578125" style="61" customWidth="1"/>
    <col min="4357" max="4357" width="23.28515625" style="61" bestFit="1" customWidth="1"/>
    <col min="4358" max="4358" width="10.85546875" style="61" customWidth="1"/>
    <col min="4359" max="4359" width="7.42578125" style="61" customWidth="1"/>
    <col min="4360" max="4360" width="12.140625" style="61" customWidth="1"/>
    <col min="4361" max="4361" width="14.42578125" style="61" customWidth="1"/>
    <col min="4362" max="4363" width="14.42578125" style="61" bestFit="1" customWidth="1"/>
    <col min="4364" max="4364" width="12" style="61" bestFit="1" customWidth="1"/>
    <col min="4365" max="4365" width="11.42578125" style="61" customWidth="1"/>
    <col min="4366" max="4366" width="12" style="61" bestFit="1" customWidth="1"/>
    <col min="4367" max="4600" width="11.42578125" style="61"/>
    <col min="4601" max="4601" width="1.85546875" style="61" customWidth="1"/>
    <col min="4602" max="4602" width="46.42578125" style="61" customWidth="1"/>
    <col min="4603" max="4610" width="0" style="61" hidden="1" customWidth="1"/>
    <col min="4611" max="4611" width="18" style="61" customWidth="1"/>
    <col min="4612" max="4612" width="17.42578125" style="61" customWidth="1"/>
    <col min="4613" max="4613" width="23.28515625" style="61" bestFit="1" customWidth="1"/>
    <col min="4614" max="4614" width="10.85546875" style="61" customWidth="1"/>
    <col min="4615" max="4615" width="7.42578125" style="61" customWidth="1"/>
    <col min="4616" max="4616" width="12.140625" style="61" customWidth="1"/>
    <col min="4617" max="4617" width="14.42578125" style="61" customWidth="1"/>
    <col min="4618" max="4619" width="14.42578125" style="61" bestFit="1" customWidth="1"/>
    <col min="4620" max="4620" width="12" style="61" bestFit="1" customWidth="1"/>
    <col min="4621" max="4621" width="11.42578125" style="61" customWidth="1"/>
    <col min="4622" max="4622" width="12" style="61" bestFit="1" customWidth="1"/>
    <col min="4623" max="4856" width="11.42578125" style="61"/>
    <col min="4857" max="4857" width="1.85546875" style="61" customWidth="1"/>
    <col min="4858" max="4858" width="46.42578125" style="61" customWidth="1"/>
    <col min="4859" max="4866" width="0" style="61" hidden="1" customWidth="1"/>
    <col min="4867" max="4867" width="18" style="61" customWidth="1"/>
    <col min="4868" max="4868" width="17.42578125" style="61" customWidth="1"/>
    <col min="4869" max="4869" width="23.28515625" style="61" bestFit="1" customWidth="1"/>
    <col min="4870" max="4870" width="10.85546875" style="61" customWidth="1"/>
    <col min="4871" max="4871" width="7.42578125" style="61" customWidth="1"/>
    <col min="4872" max="4872" width="12.140625" style="61" customWidth="1"/>
    <col min="4873" max="4873" width="14.42578125" style="61" customWidth="1"/>
    <col min="4874" max="4875" width="14.42578125" style="61" bestFit="1" customWidth="1"/>
    <col min="4876" max="4876" width="12" style="61" bestFit="1" customWidth="1"/>
    <col min="4877" max="4877" width="11.42578125" style="61" customWidth="1"/>
    <col min="4878" max="4878" width="12" style="61" bestFit="1" customWidth="1"/>
    <col min="4879" max="5112" width="11.42578125" style="61"/>
    <col min="5113" max="5113" width="1.85546875" style="61" customWidth="1"/>
    <col min="5114" max="5114" width="46.42578125" style="61" customWidth="1"/>
    <col min="5115" max="5122" width="0" style="61" hidden="1" customWidth="1"/>
    <col min="5123" max="5123" width="18" style="61" customWidth="1"/>
    <col min="5124" max="5124" width="17.42578125" style="61" customWidth="1"/>
    <col min="5125" max="5125" width="23.28515625" style="61" bestFit="1" customWidth="1"/>
    <col min="5126" max="5126" width="10.85546875" style="61" customWidth="1"/>
    <col min="5127" max="5127" width="7.42578125" style="61" customWidth="1"/>
    <col min="5128" max="5128" width="12.140625" style="61" customWidth="1"/>
    <col min="5129" max="5129" width="14.42578125" style="61" customWidth="1"/>
    <col min="5130" max="5131" width="14.42578125" style="61" bestFit="1" customWidth="1"/>
    <col min="5132" max="5132" width="12" style="61" bestFit="1" customWidth="1"/>
    <col min="5133" max="5133" width="11.42578125" style="61" customWidth="1"/>
    <col min="5134" max="5134" width="12" style="61" bestFit="1" customWidth="1"/>
    <col min="5135" max="5368" width="11.42578125" style="61"/>
    <col min="5369" max="5369" width="1.85546875" style="61" customWidth="1"/>
    <col min="5370" max="5370" width="46.42578125" style="61" customWidth="1"/>
    <col min="5371" max="5378" width="0" style="61" hidden="1" customWidth="1"/>
    <col min="5379" max="5379" width="18" style="61" customWidth="1"/>
    <col min="5380" max="5380" width="17.42578125" style="61" customWidth="1"/>
    <col min="5381" max="5381" width="23.28515625" style="61" bestFit="1" customWidth="1"/>
    <col min="5382" max="5382" width="10.85546875" style="61" customWidth="1"/>
    <col min="5383" max="5383" width="7.42578125" style="61" customWidth="1"/>
    <col min="5384" max="5384" width="12.140625" style="61" customWidth="1"/>
    <col min="5385" max="5385" width="14.42578125" style="61" customWidth="1"/>
    <col min="5386" max="5387" width="14.42578125" style="61" bestFit="1" customWidth="1"/>
    <col min="5388" max="5388" width="12" style="61" bestFit="1" customWidth="1"/>
    <col min="5389" max="5389" width="11.42578125" style="61" customWidth="1"/>
    <col min="5390" max="5390" width="12" style="61" bestFit="1" customWidth="1"/>
    <col min="5391" max="5624" width="11.42578125" style="61"/>
    <col min="5625" max="5625" width="1.85546875" style="61" customWidth="1"/>
    <col min="5626" max="5626" width="46.42578125" style="61" customWidth="1"/>
    <col min="5627" max="5634" width="0" style="61" hidden="1" customWidth="1"/>
    <col min="5635" max="5635" width="18" style="61" customWidth="1"/>
    <col min="5636" max="5636" width="17.42578125" style="61" customWidth="1"/>
    <col min="5637" max="5637" width="23.28515625" style="61" bestFit="1" customWidth="1"/>
    <col min="5638" max="5638" width="10.85546875" style="61" customWidth="1"/>
    <col min="5639" max="5639" width="7.42578125" style="61" customWidth="1"/>
    <col min="5640" max="5640" width="12.140625" style="61" customWidth="1"/>
    <col min="5641" max="5641" width="14.42578125" style="61" customWidth="1"/>
    <col min="5642" max="5643" width="14.42578125" style="61" bestFit="1" customWidth="1"/>
    <col min="5644" max="5644" width="12" style="61" bestFit="1" customWidth="1"/>
    <col min="5645" max="5645" width="11.42578125" style="61" customWidth="1"/>
    <col min="5646" max="5646" width="12" style="61" bestFit="1" customWidth="1"/>
    <col min="5647" max="5880" width="11.42578125" style="61"/>
    <col min="5881" max="5881" width="1.85546875" style="61" customWidth="1"/>
    <col min="5882" max="5882" width="46.42578125" style="61" customWidth="1"/>
    <col min="5883" max="5890" width="0" style="61" hidden="1" customWidth="1"/>
    <col min="5891" max="5891" width="18" style="61" customWidth="1"/>
    <col min="5892" max="5892" width="17.42578125" style="61" customWidth="1"/>
    <col min="5893" max="5893" width="23.28515625" style="61" bestFit="1" customWidth="1"/>
    <col min="5894" max="5894" width="10.85546875" style="61" customWidth="1"/>
    <col min="5895" max="5895" width="7.42578125" style="61" customWidth="1"/>
    <col min="5896" max="5896" width="12.140625" style="61" customWidth="1"/>
    <col min="5897" max="5897" width="14.42578125" style="61" customWidth="1"/>
    <col min="5898" max="5899" width="14.42578125" style="61" bestFit="1" customWidth="1"/>
    <col min="5900" max="5900" width="12" style="61" bestFit="1" customWidth="1"/>
    <col min="5901" max="5901" width="11.42578125" style="61" customWidth="1"/>
    <col min="5902" max="5902" width="12" style="61" bestFit="1" customWidth="1"/>
    <col min="5903" max="6136" width="11.42578125" style="61"/>
    <col min="6137" max="6137" width="1.85546875" style="61" customWidth="1"/>
    <col min="6138" max="6138" width="46.42578125" style="61" customWidth="1"/>
    <col min="6139" max="6146" width="0" style="61" hidden="1" customWidth="1"/>
    <col min="6147" max="6147" width="18" style="61" customWidth="1"/>
    <col min="6148" max="6148" width="17.42578125" style="61" customWidth="1"/>
    <col min="6149" max="6149" width="23.28515625" style="61" bestFit="1" customWidth="1"/>
    <col min="6150" max="6150" width="10.85546875" style="61" customWidth="1"/>
    <col min="6151" max="6151" width="7.42578125" style="61" customWidth="1"/>
    <col min="6152" max="6152" width="12.140625" style="61" customWidth="1"/>
    <col min="6153" max="6153" width="14.42578125" style="61" customWidth="1"/>
    <col min="6154" max="6155" width="14.42578125" style="61" bestFit="1" customWidth="1"/>
    <col min="6156" max="6156" width="12" style="61" bestFit="1" customWidth="1"/>
    <col min="6157" max="6157" width="11.42578125" style="61" customWidth="1"/>
    <col min="6158" max="6158" width="12" style="61" bestFit="1" customWidth="1"/>
    <col min="6159" max="6392" width="11.42578125" style="61"/>
    <col min="6393" max="6393" width="1.85546875" style="61" customWidth="1"/>
    <col min="6394" max="6394" width="46.42578125" style="61" customWidth="1"/>
    <col min="6395" max="6402" width="0" style="61" hidden="1" customWidth="1"/>
    <col min="6403" max="6403" width="18" style="61" customWidth="1"/>
    <col min="6404" max="6404" width="17.42578125" style="61" customWidth="1"/>
    <col min="6405" max="6405" width="23.28515625" style="61" bestFit="1" customWidth="1"/>
    <col min="6406" max="6406" width="10.85546875" style="61" customWidth="1"/>
    <col min="6407" max="6407" width="7.42578125" style="61" customWidth="1"/>
    <col min="6408" max="6408" width="12.140625" style="61" customWidth="1"/>
    <col min="6409" max="6409" width="14.42578125" style="61" customWidth="1"/>
    <col min="6410" max="6411" width="14.42578125" style="61" bestFit="1" customWidth="1"/>
    <col min="6412" max="6412" width="12" style="61" bestFit="1" customWidth="1"/>
    <col min="6413" max="6413" width="11.42578125" style="61" customWidth="1"/>
    <col min="6414" max="6414" width="12" style="61" bestFit="1" customWidth="1"/>
    <col min="6415" max="6648" width="11.42578125" style="61"/>
    <col min="6649" max="6649" width="1.85546875" style="61" customWidth="1"/>
    <col min="6650" max="6650" width="46.42578125" style="61" customWidth="1"/>
    <col min="6651" max="6658" width="0" style="61" hidden="1" customWidth="1"/>
    <col min="6659" max="6659" width="18" style="61" customWidth="1"/>
    <col min="6660" max="6660" width="17.42578125" style="61" customWidth="1"/>
    <col min="6661" max="6661" width="23.28515625" style="61" bestFit="1" customWidth="1"/>
    <col min="6662" max="6662" width="10.85546875" style="61" customWidth="1"/>
    <col min="6663" max="6663" width="7.42578125" style="61" customWidth="1"/>
    <col min="6664" max="6664" width="12.140625" style="61" customWidth="1"/>
    <col min="6665" max="6665" width="14.42578125" style="61" customWidth="1"/>
    <col min="6666" max="6667" width="14.42578125" style="61" bestFit="1" customWidth="1"/>
    <col min="6668" max="6668" width="12" style="61" bestFit="1" customWidth="1"/>
    <col min="6669" max="6669" width="11.42578125" style="61" customWidth="1"/>
    <col min="6670" max="6670" width="12" style="61" bestFit="1" customWidth="1"/>
    <col min="6671" max="6904" width="11.42578125" style="61"/>
    <col min="6905" max="6905" width="1.85546875" style="61" customWidth="1"/>
    <col min="6906" max="6906" width="46.42578125" style="61" customWidth="1"/>
    <col min="6907" max="6914" width="0" style="61" hidden="1" customWidth="1"/>
    <col min="6915" max="6915" width="18" style="61" customWidth="1"/>
    <col min="6916" max="6916" width="17.42578125" style="61" customWidth="1"/>
    <col min="6917" max="6917" width="23.28515625" style="61" bestFit="1" customWidth="1"/>
    <col min="6918" max="6918" width="10.85546875" style="61" customWidth="1"/>
    <col min="6919" max="6919" width="7.42578125" style="61" customWidth="1"/>
    <col min="6920" max="6920" width="12.140625" style="61" customWidth="1"/>
    <col min="6921" max="6921" width="14.42578125" style="61" customWidth="1"/>
    <col min="6922" max="6923" width="14.42578125" style="61" bestFit="1" customWidth="1"/>
    <col min="6924" max="6924" width="12" style="61" bestFit="1" customWidth="1"/>
    <col min="6925" max="6925" width="11.42578125" style="61" customWidth="1"/>
    <col min="6926" max="6926" width="12" style="61" bestFit="1" customWidth="1"/>
    <col min="6927" max="7160" width="11.42578125" style="61"/>
    <col min="7161" max="7161" width="1.85546875" style="61" customWidth="1"/>
    <col min="7162" max="7162" width="46.42578125" style="61" customWidth="1"/>
    <col min="7163" max="7170" width="0" style="61" hidden="1" customWidth="1"/>
    <col min="7171" max="7171" width="18" style="61" customWidth="1"/>
    <col min="7172" max="7172" width="17.42578125" style="61" customWidth="1"/>
    <col min="7173" max="7173" width="23.28515625" style="61" bestFit="1" customWidth="1"/>
    <col min="7174" max="7174" width="10.85546875" style="61" customWidth="1"/>
    <col min="7175" max="7175" width="7.42578125" style="61" customWidth="1"/>
    <col min="7176" max="7176" width="12.140625" style="61" customWidth="1"/>
    <col min="7177" max="7177" width="14.42578125" style="61" customWidth="1"/>
    <col min="7178" max="7179" width="14.42578125" style="61" bestFit="1" customWidth="1"/>
    <col min="7180" max="7180" width="12" style="61" bestFit="1" customWidth="1"/>
    <col min="7181" max="7181" width="11.42578125" style="61" customWidth="1"/>
    <col min="7182" max="7182" width="12" style="61" bestFit="1" customWidth="1"/>
    <col min="7183" max="7416" width="11.42578125" style="61"/>
    <col min="7417" max="7417" width="1.85546875" style="61" customWidth="1"/>
    <col min="7418" max="7418" width="46.42578125" style="61" customWidth="1"/>
    <col min="7419" max="7426" width="0" style="61" hidden="1" customWidth="1"/>
    <col min="7427" max="7427" width="18" style="61" customWidth="1"/>
    <col min="7428" max="7428" width="17.42578125" style="61" customWidth="1"/>
    <col min="7429" max="7429" width="23.28515625" style="61" bestFit="1" customWidth="1"/>
    <col min="7430" max="7430" width="10.85546875" style="61" customWidth="1"/>
    <col min="7431" max="7431" width="7.42578125" style="61" customWidth="1"/>
    <col min="7432" max="7432" width="12.140625" style="61" customWidth="1"/>
    <col min="7433" max="7433" width="14.42578125" style="61" customWidth="1"/>
    <col min="7434" max="7435" width="14.42578125" style="61" bestFit="1" customWidth="1"/>
    <col min="7436" max="7436" width="12" style="61" bestFit="1" customWidth="1"/>
    <col min="7437" max="7437" width="11.42578125" style="61" customWidth="1"/>
    <col min="7438" max="7438" width="12" style="61" bestFit="1" customWidth="1"/>
    <col min="7439" max="7672" width="11.42578125" style="61"/>
    <col min="7673" max="7673" width="1.85546875" style="61" customWidth="1"/>
    <col min="7674" max="7674" width="46.42578125" style="61" customWidth="1"/>
    <col min="7675" max="7682" width="0" style="61" hidden="1" customWidth="1"/>
    <col min="7683" max="7683" width="18" style="61" customWidth="1"/>
    <col min="7684" max="7684" width="17.42578125" style="61" customWidth="1"/>
    <col min="7685" max="7685" width="23.28515625" style="61" bestFit="1" customWidth="1"/>
    <col min="7686" max="7686" width="10.85546875" style="61" customWidth="1"/>
    <col min="7687" max="7687" width="7.42578125" style="61" customWidth="1"/>
    <col min="7688" max="7688" width="12.140625" style="61" customWidth="1"/>
    <col min="7689" max="7689" width="14.42578125" style="61" customWidth="1"/>
    <col min="7690" max="7691" width="14.42578125" style="61" bestFit="1" customWidth="1"/>
    <col min="7692" max="7692" width="12" style="61" bestFit="1" customWidth="1"/>
    <col min="7693" max="7693" width="11.42578125" style="61" customWidth="1"/>
    <col min="7694" max="7694" width="12" style="61" bestFit="1" customWidth="1"/>
    <col min="7695" max="7928" width="11.42578125" style="61"/>
    <col min="7929" max="7929" width="1.85546875" style="61" customWidth="1"/>
    <col min="7930" max="7930" width="46.42578125" style="61" customWidth="1"/>
    <col min="7931" max="7938" width="0" style="61" hidden="1" customWidth="1"/>
    <col min="7939" max="7939" width="18" style="61" customWidth="1"/>
    <col min="7940" max="7940" width="17.42578125" style="61" customWidth="1"/>
    <col min="7941" max="7941" width="23.28515625" style="61" bestFit="1" customWidth="1"/>
    <col min="7942" max="7942" width="10.85546875" style="61" customWidth="1"/>
    <col min="7943" max="7943" width="7.42578125" style="61" customWidth="1"/>
    <col min="7944" max="7944" width="12.140625" style="61" customWidth="1"/>
    <col min="7945" max="7945" width="14.42578125" style="61" customWidth="1"/>
    <col min="7946" max="7947" width="14.42578125" style="61" bestFit="1" customWidth="1"/>
    <col min="7948" max="7948" width="12" style="61" bestFit="1" customWidth="1"/>
    <col min="7949" max="7949" width="11.42578125" style="61" customWidth="1"/>
    <col min="7950" max="7950" width="12" style="61" bestFit="1" customWidth="1"/>
    <col min="7951" max="8184" width="11.42578125" style="61"/>
    <col min="8185" max="8185" width="1.85546875" style="61" customWidth="1"/>
    <col min="8186" max="8186" width="46.42578125" style="61" customWidth="1"/>
    <col min="8187" max="8194" width="0" style="61" hidden="1" customWidth="1"/>
    <col min="8195" max="8195" width="18" style="61" customWidth="1"/>
    <col min="8196" max="8196" width="17.42578125" style="61" customWidth="1"/>
    <col min="8197" max="8197" width="23.28515625" style="61" bestFit="1" customWidth="1"/>
    <col min="8198" max="8198" width="10.85546875" style="61" customWidth="1"/>
    <col min="8199" max="8199" width="7.42578125" style="61" customWidth="1"/>
    <col min="8200" max="8200" width="12.140625" style="61" customWidth="1"/>
    <col min="8201" max="8201" width="14.42578125" style="61" customWidth="1"/>
    <col min="8202" max="8203" width="14.42578125" style="61" bestFit="1" customWidth="1"/>
    <col min="8204" max="8204" width="12" style="61" bestFit="1" customWidth="1"/>
    <col min="8205" max="8205" width="11.42578125" style="61" customWidth="1"/>
    <col min="8206" max="8206" width="12" style="61" bestFit="1" customWidth="1"/>
    <col min="8207" max="8440" width="11.42578125" style="61"/>
    <col min="8441" max="8441" width="1.85546875" style="61" customWidth="1"/>
    <col min="8442" max="8442" width="46.42578125" style="61" customWidth="1"/>
    <col min="8443" max="8450" width="0" style="61" hidden="1" customWidth="1"/>
    <col min="8451" max="8451" width="18" style="61" customWidth="1"/>
    <col min="8452" max="8452" width="17.42578125" style="61" customWidth="1"/>
    <col min="8453" max="8453" width="23.28515625" style="61" bestFit="1" customWidth="1"/>
    <col min="8454" max="8454" width="10.85546875" style="61" customWidth="1"/>
    <col min="8455" max="8455" width="7.42578125" style="61" customWidth="1"/>
    <col min="8456" max="8456" width="12.140625" style="61" customWidth="1"/>
    <col min="8457" max="8457" width="14.42578125" style="61" customWidth="1"/>
    <col min="8458" max="8459" width="14.42578125" style="61" bestFit="1" customWidth="1"/>
    <col min="8460" max="8460" width="12" style="61" bestFit="1" customWidth="1"/>
    <col min="8461" max="8461" width="11.42578125" style="61" customWidth="1"/>
    <col min="8462" max="8462" width="12" style="61" bestFit="1" customWidth="1"/>
    <col min="8463" max="8696" width="11.42578125" style="61"/>
    <col min="8697" max="8697" width="1.85546875" style="61" customWidth="1"/>
    <col min="8698" max="8698" width="46.42578125" style="61" customWidth="1"/>
    <col min="8699" max="8706" width="0" style="61" hidden="1" customWidth="1"/>
    <col min="8707" max="8707" width="18" style="61" customWidth="1"/>
    <col min="8708" max="8708" width="17.42578125" style="61" customWidth="1"/>
    <col min="8709" max="8709" width="23.28515625" style="61" bestFit="1" customWidth="1"/>
    <col min="8710" max="8710" width="10.85546875" style="61" customWidth="1"/>
    <col min="8711" max="8711" width="7.42578125" style="61" customWidth="1"/>
    <col min="8712" max="8712" width="12.140625" style="61" customWidth="1"/>
    <col min="8713" max="8713" width="14.42578125" style="61" customWidth="1"/>
    <col min="8714" max="8715" width="14.42578125" style="61" bestFit="1" customWidth="1"/>
    <col min="8716" max="8716" width="12" style="61" bestFit="1" customWidth="1"/>
    <col min="8717" max="8717" width="11.42578125" style="61" customWidth="1"/>
    <col min="8718" max="8718" width="12" style="61" bestFit="1" customWidth="1"/>
    <col min="8719" max="8952" width="11.42578125" style="61"/>
    <col min="8953" max="8953" width="1.85546875" style="61" customWidth="1"/>
    <col min="8954" max="8954" width="46.42578125" style="61" customWidth="1"/>
    <col min="8955" max="8962" width="0" style="61" hidden="1" customWidth="1"/>
    <col min="8963" max="8963" width="18" style="61" customWidth="1"/>
    <col min="8964" max="8964" width="17.42578125" style="61" customWidth="1"/>
    <col min="8965" max="8965" width="23.28515625" style="61" bestFit="1" customWidth="1"/>
    <col min="8966" max="8966" width="10.85546875" style="61" customWidth="1"/>
    <col min="8967" max="8967" width="7.42578125" style="61" customWidth="1"/>
    <col min="8968" max="8968" width="12.140625" style="61" customWidth="1"/>
    <col min="8969" max="8969" width="14.42578125" style="61" customWidth="1"/>
    <col min="8970" max="8971" width="14.42578125" style="61" bestFit="1" customWidth="1"/>
    <col min="8972" max="8972" width="12" style="61" bestFit="1" customWidth="1"/>
    <col min="8973" max="8973" width="11.42578125" style="61" customWidth="1"/>
    <col min="8974" max="8974" width="12" style="61" bestFit="1" customWidth="1"/>
    <col min="8975" max="9208" width="11.42578125" style="61"/>
    <col min="9209" max="9209" width="1.85546875" style="61" customWidth="1"/>
    <col min="9210" max="9210" width="46.42578125" style="61" customWidth="1"/>
    <col min="9211" max="9218" width="0" style="61" hidden="1" customWidth="1"/>
    <col min="9219" max="9219" width="18" style="61" customWidth="1"/>
    <col min="9220" max="9220" width="17.42578125" style="61" customWidth="1"/>
    <col min="9221" max="9221" width="23.28515625" style="61" bestFit="1" customWidth="1"/>
    <col min="9222" max="9222" width="10.85546875" style="61" customWidth="1"/>
    <col min="9223" max="9223" width="7.42578125" style="61" customWidth="1"/>
    <col min="9224" max="9224" width="12.140625" style="61" customWidth="1"/>
    <col min="9225" max="9225" width="14.42578125" style="61" customWidth="1"/>
    <col min="9226" max="9227" width="14.42578125" style="61" bestFit="1" customWidth="1"/>
    <col min="9228" max="9228" width="12" style="61" bestFit="1" customWidth="1"/>
    <col min="9229" max="9229" width="11.42578125" style="61" customWidth="1"/>
    <col min="9230" max="9230" width="12" style="61" bestFit="1" customWidth="1"/>
    <col min="9231" max="9464" width="11.42578125" style="61"/>
    <col min="9465" max="9465" width="1.85546875" style="61" customWidth="1"/>
    <col min="9466" max="9466" width="46.42578125" style="61" customWidth="1"/>
    <col min="9467" max="9474" width="0" style="61" hidden="1" customWidth="1"/>
    <col min="9475" max="9475" width="18" style="61" customWidth="1"/>
    <col min="9476" max="9476" width="17.42578125" style="61" customWidth="1"/>
    <col min="9477" max="9477" width="23.28515625" style="61" bestFit="1" customWidth="1"/>
    <col min="9478" max="9478" width="10.85546875" style="61" customWidth="1"/>
    <col min="9479" max="9479" width="7.42578125" style="61" customWidth="1"/>
    <col min="9480" max="9480" width="12.140625" style="61" customWidth="1"/>
    <col min="9481" max="9481" width="14.42578125" style="61" customWidth="1"/>
    <col min="9482" max="9483" width="14.42578125" style="61" bestFit="1" customWidth="1"/>
    <col min="9484" max="9484" width="12" style="61" bestFit="1" customWidth="1"/>
    <col min="9485" max="9485" width="11.42578125" style="61" customWidth="1"/>
    <col min="9486" max="9486" width="12" style="61" bestFit="1" customWidth="1"/>
    <col min="9487" max="9720" width="11.42578125" style="61"/>
    <col min="9721" max="9721" width="1.85546875" style="61" customWidth="1"/>
    <col min="9722" max="9722" width="46.42578125" style="61" customWidth="1"/>
    <col min="9723" max="9730" width="0" style="61" hidden="1" customWidth="1"/>
    <col min="9731" max="9731" width="18" style="61" customWidth="1"/>
    <col min="9732" max="9732" width="17.42578125" style="61" customWidth="1"/>
    <col min="9733" max="9733" width="23.28515625" style="61" bestFit="1" customWidth="1"/>
    <col min="9734" max="9734" width="10.85546875" style="61" customWidth="1"/>
    <col min="9735" max="9735" width="7.42578125" style="61" customWidth="1"/>
    <col min="9736" max="9736" width="12.140625" style="61" customWidth="1"/>
    <col min="9737" max="9737" width="14.42578125" style="61" customWidth="1"/>
    <col min="9738" max="9739" width="14.42578125" style="61" bestFit="1" customWidth="1"/>
    <col min="9740" max="9740" width="12" style="61" bestFit="1" customWidth="1"/>
    <col min="9741" max="9741" width="11.42578125" style="61" customWidth="1"/>
    <col min="9742" max="9742" width="12" style="61" bestFit="1" customWidth="1"/>
    <col min="9743" max="9976" width="11.42578125" style="61"/>
    <col min="9977" max="9977" width="1.85546875" style="61" customWidth="1"/>
    <col min="9978" max="9978" width="46.42578125" style="61" customWidth="1"/>
    <col min="9979" max="9986" width="0" style="61" hidden="1" customWidth="1"/>
    <col min="9987" max="9987" width="18" style="61" customWidth="1"/>
    <col min="9988" max="9988" width="17.42578125" style="61" customWidth="1"/>
    <col min="9989" max="9989" width="23.28515625" style="61" bestFit="1" customWidth="1"/>
    <col min="9990" max="9990" width="10.85546875" style="61" customWidth="1"/>
    <col min="9991" max="9991" width="7.42578125" style="61" customWidth="1"/>
    <col min="9992" max="9992" width="12.140625" style="61" customWidth="1"/>
    <col min="9993" max="9993" width="14.42578125" style="61" customWidth="1"/>
    <col min="9994" max="9995" width="14.42578125" style="61" bestFit="1" customWidth="1"/>
    <col min="9996" max="9996" width="12" style="61" bestFit="1" customWidth="1"/>
    <col min="9997" max="9997" width="11.42578125" style="61" customWidth="1"/>
    <col min="9998" max="9998" width="12" style="61" bestFit="1" customWidth="1"/>
    <col min="9999" max="10232" width="11.42578125" style="61"/>
    <col min="10233" max="10233" width="1.85546875" style="61" customWidth="1"/>
    <col min="10234" max="10234" width="46.42578125" style="61" customWidth="1"/>
    <col min="10235" max="10242" width="0" style="61" hidden="1" customWidth="1"/>
    <col min="10243" max="10243" width="18" style="61" customWidth="1"/>
    <col min="10244" max="10244" width="17.42578125" style="61" customWidth="1"/>
    <col min="10245" max="10245" width="23.28515625" style="61" bestFit="1" customWidth="1"/>
    <col min="10246" max="10246" width="10.85546875" style="61" customWidth="1"/>
    <col min="10247" max="10247" width="7.42578125" style="61" customWidth="1"/>
    <col min="10248" max="10248" width="12.140625" style="61" customWidth="1"/>
    <col min="10249" max="10249" width="14.42578125" style="61" customWidth="1"/>
    <col min="10250" max="10251" width="14.42578125" style="61" bestFit="1" customWidth="1"/>
    <col min="10252" max="10252" width="12" style="61" bestFit="1" customWidth="1"/>
    <col min="10253" max="10253" width="11.42578125" style="61" customWidth="1"/>
    <col min="10254" max="10254" width="12" style="61" bestFit="1" customWidth="1"/>
    <col min="10255" max="10488" width="11.42578125" style="61"/>
    <col min="10489" max="10489" width="1.85546875" style="61" customWidth="1"/>
    <col min="10490" max="10490" width="46.42578125" style="61" customWidth="1"/>
    <col min="10491" max="10498" width="0" style="61" hidden="1" customWidth="1"/>
    <col min="10499" max="10499" width="18" style="61" customWidth="1"/>
    <col min="10500" max="10500" width="17.42578125" style="61" customWidth="1"/>
    <col min="10501" max="10501" width="23.28515625" style="61" bestFit="1" customWidth="1"/>
    <col min="10502" max="10502" width="10.85546875" style="61" customWidth="1"/>
    <col min="10503" max="10503" width="7.42578125" style="61" customWidth="1"/>
    <col min="10504" max="10504" width="12.140625" style="61" customWidth="1"/>
    <col min="10505" max="10505" width="14.42578125" style="61" customWidth="1"/>
    <col min="10506" max="10507" width="14.42578125" style="61" bestFit="1" customWidth="1"/>
    <col min="10508" max="10508" width="12" style="61" bestFit="1" customWidth="1"/>
    <col min="10509" max="10509" width="11.42578125" style="61" customWidth="1"/>
    <col min="10510" max="10510" width="12" style="61" bestFit="1" customWidth="1"/>
    <col min="10511" max="10744" width="11.42578125" style="61"/>
    <col min="10745" max="10745" width="1.85546875" style="61" customWidth="1"/>
    <col min="10746" max="10746" width="46.42578125" style="61" customWidth="1"/>
    <col min="10747" max="10754" width="0" style="61" hidden="1" customWidth="1"/>
    <col min="10755" max="10755" width="18" style="61" customWidth="1"/>
    <col min="10756" max="10756" width="17.42578125" style="61" customWidth="1"/>
    <col min="10757" max="10757" width="23.28515625" style="61" bestFit="1" customWidth="1"/>
    <col min="10758" max="10758" width="10.85546875" style="61" customWidth="1"/>
    <col min="10759" max="10759" width="7.42578125" style="61" customWidth="1"/>
    <col min="10760" max="10760" width="12.140625" style="61" customWidth="1"/>
    <col min="10761" max="10761" width="14.42578125" style="61" customWidth="1"/>
    <col min="10762" max="10763" width="14.42578125" style="61" bestFit="1" customWidth="1"/>
    <col min="10764" max="10764" width="12" style="61" bestFit="1" customWidth="1"/>
    <col min="10765" max="10765" width="11.42578125" style="61" customWidth="1"/>
    <col min="10766" max="10766" width="12" style="61" bestFit="1" customWidth="1"/>
    <col min="10767" max="11000" width="11.42578125" style="61"/>
    <col min="11001" max="11001" width="1.85546875" style="61" customWidth="1"/>
    <col min="11002" max="11002" width="46.42578125" style="61" customWidth="1"/>
    <col min="11003" max="11010" width="0" style="61" hidden="1" customWidth="1"/>
    <col min="11011" max="11011" width="18" style="61" customWidth="1"/>
    <col min="11012" max="11012" width="17.42578125" style="61" customWidth="1"/>
    <col min="11013" max="11013" width="23.28515625" style="61" bestFit="1" customWidth="1"/>
    <col min="11014" max="11014" width="10.85546875" style="61" customWidth="1"/>
    <col min="11015" max="11015" width="7.42578125" style="61" customWidth="1"/>
    <col min="11016" max="11016" width="12.140625" style="61" customWidth="1"/>
    <col min="11017" max="11017" width="14.42578125" style="61" customWidth="1"/>
    <col min="11018" max="11019" width="14.42578125" style="61" bestFit="1" customWidth="1"/>
    <col min="11020" max="11020" width="12" style="61" bestFit="1" customWidth="1"/>
    <col min="11021" max="11021" width="11.42578125" style="61" customWidth="1"/>
    <col min="11022" max="11022" width="12" style="61" bestFit="1" customWidth="1"/>
    <col min="11023" max="11256" width="11.42578125" style="61"/>
    <col min="11257" max="11257" width="1.85546875" style="61" customWidth="1"/>
    <col min="11258" max="11258" width="46.42578125" style="61" customWidth="1"/>
    <col min="11259" max="11266" width="0" style="61" hidden="1" customWidth="1"/>
    <col min="11267" max="11267" width="18" style="61" customWidth="1"/>
    <col min="11268" max="11268" width="17.42578125" style="61" customWidth="1"/>
    <col min="11269" max="11269" width="23.28515625" style="61" bestFit="1" customWidth="1"/>
    <col min="11270" max="11270" width="10.85546875" style="61" customWidth="1"/>
    <col min="11271" max="11271" width="7.42578125" style="61" customWidth="1"/>
    <col min="11272" max="11272" width="12.140625" style="61" customWidth="1"/>
    <col min="11273" max="11273" width="14.42578125" style="61" customWidth="1"/>
    <col min="11274" max="11275" width="14.42578125" style="61" bestFit="1" customWidth="1"/>
    <col min="11276" max="11276" width="12" style="61" bestFit="1" customWidth="1"/>
    <col min="11277" max="11277" width="11.42578125" style="61" customWidth="1"/>
    <col min="11278" max="11278" width="12" style="61" bestFit="1" customWidth="1"/>
    <col min="11279" max="11512" width="11.42578125" style="61"/>
    <col min="11513" max="11513" width="1.85546875" style="61" customWidth="1"/>
    <col min="11514" max="11514" width="46.42578125" style="61" customWidth="1"/>
    <col min="11515" max="11522" width="0" style="61" hidden="1" customWidth="1"/>
    <col min="11523" max="11523" width="18" style="61" customWidth="1"/>
    <col min="11524" max="11524" width="17.42578125" style="61" customWidth="1"/>
    <col min="11525" max="11525" width="23.28515625" style="61" bestFit="1" customWidth="1"/>
    <col min="11526" max="11526" width="10.85546875" style="61" customWidth="1"/>
    <col min="11527" max="11527" width="7.42578125" style="61" customWidth="1"/>
    <col min="11528" max="11528" width="12.140625" style="61" customWidth="1"/>
    <col min="11529" max="11529" width="14.42578125" style="61" customWidth="1"/>
    <col min="11530" max="11531" width="14.42578125" style="61" bestFit="1" customWidth="1"/>
    <col min="11532" max="11532" width="12" style="61" bestFit="1" customWidth="1"/>
    <col min="11533" max="11533" width="11.42578125" style="61" customWidth="1"/>
    <col min="11534" max="11534" width="12" style="61" bestFit="1" customWidth="1"/>
    <col min="11535" max="11768" width="11.42578125" style="61"/>
    <col min="11769" max="11769" width="1.85546875" style="61" customWidth="1"/>
    <col min="11770" max="11770" width="46.42578125" style="61" customWidth="1"/>
    <col min="11771" max="11778" width="0" style="61" hidden="1" customWidth="1"/>
    <col min="11779" max="11779" width="18" style="61" customWidth="1"/>
    <col min="11780" max="11780" width="17.42578125" style="61" customWidth="1"/>
    <col min="11781" max="11781" width="23.28515625" style="61" bestFit="1" customWidth="1"/>
    <col min="11782" max="11782" width="10.85546875" style="61" customWidth="1"/>
    <col min="11783" max="11783" width="7.42578125" style="61" customWidth="1"/>
    <col min="11784" max="11784" width="12.140625" style="61" customWidth="1"/>
    <col min="11785" max="11785" width="14.42578125" style="61" customWidth="1"/>
    <col min="11786" max="11787" width="14.42578125" style="61" bestFit="1" customWidth="1"/>
    <col min="11788" max="11788" width="12" style="61" bestFit="1" customWidth="1"/>
    <col min="11789" max="11789" width="11.42578125" style="61" customWidth="1"/>
    <col min="11790" max="11790" width="12" style="61" bestFit="1" customWidth="1"/>
    <col min="11791" max="12024" width="11.42578125" style="61"/>
    <col min="12025" max="12025" width="1.85546875" style="61" customWidth="1"/>
    <col min="12026" max="12026" width="46.42578125" style="61" customWidth="1"/>
    <col min="12027" max="12034" width="0" style="61" hidden="1" customWidth="1"/>
    <col min="12035" max="12035" width="18" style="61" customWidth="1"/>
    <col min="12036" max="12036" width="17.42578125" style="61" customWidth="1"/>
    <col min="12037" max="12037" width="23.28515625" style="61" bestFit="1" customWidth="1"/>
    <col min="12038" max="12038" width="10.85546875" style="61" customWidth="1"/>
    <col min="12039" max="12039" width="7.42578125" style="61" customWidth="1"/>
    <col min="12040" max="12040" width="12.140625" style="61" customWidth="1"/>
    <col min="12041" max="12041" width="14.42578125" style="61" customWidth="1"/>
    <col min="12042" max="12043" width="14.42578125" style="61" bestFit="1" customWidth="1"/>
    <col min="12044" max="12044" width="12" style="61" bestFit="1" customWidth="1"/>
    <col min="12045" max="12045" width="11.42578125" style="61" customWidth="1"/>
    <col min="12046" max="12046" width="12" style="61" bestFit="1" customWidth="1"/>
    <col min="12047" max="12280" width="11.42578125" style="61"/>
    <col min="12281" max="12281" width="1.85546875" style="61" customWidth="1"/>
    <col min="12282" max="12282" width="46.42578125" style="61" customWidth="1"/>
    <col min="12283" max="12290" width="0" style="61" hidden="1" customWidth="1"/>
    <col min="12291" max="12291" width="18" style="61" customWidth="1"/>
    <col min="12292" max="12292" width="17.42578125" style="61" customWidth="1"/>
    <col min="12293" max="12293" width="23.28515625" style="61" bestFit="1" customWidth="1"/>
    <col min="12294" max="12294" width="10.85546875" style="61" customWidth="1"/>
    <col min="12295" max="12295" width="7.42578125" style="61" customWidth="1"/>
    <col min="12296" max="12296" width="12.140625" style="61" customWidth="1"/>
    <col min="12297" max="12297" width="14.42578125" style="61" customWidth="1"/>
    <col min="12298" max="12299" width="14.42578125" style="61" bestFit="1" customWidth="1"/>
    <col min="12300" max="12300" width="12" style="61" bestFit="1" customWidth="1"/>
    <col min="12301" max="12301" width="11.42578125" style="61" customWidth="1"/>
    <col min="12302" max="12302" width="12" style="61" bestFit="1" customWidth="1"/>
    <col min="12303" max="12536" width="11.42578125" style="61"/>
    <col min="12537" max="12537" width="1.85546875" style="61" customWidth="1"/>
    <col min="12538" max="12538" width="46.42578125" style="61" customWidth="1"/>
    <col min="12539" max="12546" width="0" style="61" hidden="1" customWidth="1"/>
    <col min="12547" max="12547" width="18" style="61" customWidth="1"/>
    <col min="12548" max="12548" width="17.42578125" style="61" customWidth="1"/>
    <col min="12549" max="12549" width="23.28515625" style="61" bestFit="1" customWidth="1"/>
    <col min="12550" max="12550" width="10.85546875" style="61" customWidth="1"/>
    <col min="12551" max="12551" width="7.42578125" style="61" customWidth="1"/>
    <col min="12552" max="12552" width="12.140625" style="61" customWidth="1"/>
    <col min="12553" max="12553" width="14.42578125" style="61" customWidth="1"/>
    <col min="12554" max="12555" width="14.42578125" style="61" bestFit="1" customWidth="1"/>
    <col min="12556" max="12556" width="12" style="61" bestFit="1" customWidth="1"/>
    <col min="12557" max="12557" width="11.42578125" style="61" customWidth="1"/>
    <col min="12558" max="12558" width="12" style="61" bestFit="1" customWidth="1"/>
    <col min="12559" max="12792" width="11.42578125" style="61"/>
    <col min="12793" max="12793" width="1.85546875" style="61" customWidth="1"/>
    <col min="12794" max="12794" width="46.42578125" style="61" customWidth="1"/>
    <col min="12795" max="12802" width="0" style="61" hidden="1" customWidth="1"/>
    <col min="12803" max="12803" width="18" style="61" customWidth="1"/>
    <col min="12804" max="12804" width="17.42578125" style="61" customWidth="1"/>
    <col min="12805" max="12805" width="23.28515625" style="61" bestFit="1" customWidth="1"/>
    <col min="12806" max="12806" width="10.85546875" style="61" customWidth="1"/>
    <col min="12807" max="12807" width="7.42578125" style="61" customWidth="1"/>
    <col min="12808" max="12808" width="12.140625" style="61" customWidth="1"/>
    <col min="12809" max="12809" width="14.42578125" style="61" customWidth="1"/>
    <col min="12810" max="12811" width="14.42578125" style="61" bestFit="1" customWidth="1"/>
    <col min="12812" max="12812" width="12" style="61" bestFit="1" customWidth="1"/>
    <col min="12813" max="12813" width="11.42578125" style="61" customWidth="1"/>
    <col min="12814" max="12814" width="12" style="61" bestFit="1" customWidth="1"/>
    <col min="12815" max="13048" width="11.42578125" style="61"/>
    <col min="13049" max="13049" width="1.85546875" style="61" customWidth="1"/>
    <col min="13050" max="13050" width="46.42578125" style="61" customWidth="1"/>
    <col min="13051" max="13058" width="0" style="61" hidden="1" customWidth="1"/>
    <col min="13059" max="13059" width="18" style="61" customWidth="1"/>
    <col min="13060" max="13060" width="17.42578125" style="61" customWidth="1"/>
    <col min="13061" max="13061" width="23.28515625" style="61" bestFit="1" customWidth="1"/>
    <col min="13062" max="13062" width="10.85546875" style="61" customWidth="1"/>
    <col min="13063" max="13063" width="7.42578125" style="61" customWidth="1"/>
    <col min="13064" max="13064" width="12.140625" style="61" customWidth="1"/>
    <col min="13065" max="13065" width="14.42578125" style="61" customWidth="1"/>
    <col min="13066" max="13067" width="14.42578125" style="61" bestFit="1" customWidth="1"/>
    <col min="13068" max="13068" width="12" style="61" bestFit="1" customWidth="1"/>
    <col min="13069" max="13069" width="11.42578125" style="61" customWidth="1"/>
    <col min="13070" max="13070" width="12" style="61" bestFit="1" customWidth="1"/>
    <col min="13071" max="13304" width="11.42578125" style="61"/>
    <col min="13305" max="13305" width="1.85546875" style="61" customWidth="1"/>
    <col min="13306" max="13306" width="46.42578125" style="61" customWidth="1"/>
    <col min="13307" max="13314" width="0" style="61" hidden="1" customWidth="1"/>
    <col min="13315" max="13315" width="18" style="61" customWidth="1"/>
    <col min="13316" max="13316" width="17.42578125" style="61" customWidth="1"/>
    <col min="13317" max="13317" width="23.28515625" style="61" bestFit="1" customWidth="1"/>
    <col min="13318" max="13318" width="10.85546875" style="61" customWidth="1"/>
    <col min="13319" max="13319" width="7.42578125" style="61" customWidth="1"/>
    <col min="13320" max="13320" width="12.140625" style="61" customWidth="1"/>
    <col min="13321" max="13321" width="14.42578125" style="61" customWidth="1"/>
    <col min="13322" max="13323" width="14.42578125" style="61" bestFit="1" customWidth="1"/>
    <col min="13324" max="13324" width="12" style="61" bestFit="1" customWidth="1"/>
    <col min="13325" max="13325" width="11.42578125" style="61" customWidth="1"/>
    <col min="13326" max="13326" width="12" style="61" bestFit="1" customWidth="1"/>
    <col min="13327" max="13560" width="11.42578125" style="61"/>
    <col min="13561" max="13561" width="1.85546875" style="61" customWidth="1"/>
    <col min="13562" max="13562" width="46.42578125" style="61" customWidth="1"/>
    <col min="13563" max="13570" width="0" style="61" hidden="1" customWidth="1"/>
    <col min="13571" max="13571" width="18" style="61" customWidth="1"/>
    <col min="13572" max="13572" width="17.42578125" style="61" customWidth="1"/>
    <col min="13573" max="13573" width="23.28515625" style="61" bestFit="1" customWidth="1"/>
    <col min="13574" max="13574" width="10.85546875" style="61" customWidth="1"/>
    <col min="13575" max="13575" width="7.42578125" style="61" customWidth="1"/>
    <col min="13576" max="13576" width="12.140625" style="61" customWidth="1"/>
    <col min="13577" max="13577" width="14.42578125" style="61" customWidth="1"/>
    <col min="13578" max="13579" width="14.42578125" style="61" bestFit="1" customWidth="1"/>
    <col min="13580" max="13580" width="12" style="61" bestFit="1" customWidth="1"/>
    <col min="13581" max="13581" width="11.42578125" style="61" customWidth="1"/>
    <col min="13582" max="13582" width="12" style="61" bestFit="1" customWidth="1"/>
    <col min="13583" max="13816" width="11.42578125" style="61"/>
    <col min="13817" max="13817" width="1.85546875" style="61" customWidth="1"/>
    <col min="13818" max="13818" width="46.42578125" style="61" customWidth="1"/>
    <col min="13819" max="13826" width="0" style="61" hidden="1" customWidth="1"/>
    <col min="13827" max="13827" width="18" style="61" customWidth="1"/>
    <col min="13828" max="13828" width="17.42578125" style="61" customWidth="1"/>
    <col min="13829" max="13829" width="23.28515625" style="61" bestFit="1" customWidth="1"/>
    <col min="13830" max="13830" width="10.85546875" style="61" customWidth="1"/>
    <col min="13831" max="13831" width="7.42578125" style="61" customWidth="1"/>
    <col min="13832" max="13832" width="12.140625" style="61" customWidth="1"/>
    <col min="13833" max="13833" width="14.42578125" style="61" customWidth="1"/>
    <col min="13834" max="13835" width="14.42578125" style="61" bestFit="1" customWidth="1"/>
    <col min="13836" max="13836" width="12" style="61" bestFit="1" customWidth="1"/>
    <col min="13837" max="13837" width="11.42578125" style="61" customWidth="1"/>
    <col min="13838" max="13838" width="12" style="61" bestFit="1" customWidth="1"/>
    <col min="13839" max="14072" width="11.42578125" style="61"/>
    <col min="14073" max="14073" width="1.85546875" style="61" customWidth="1"/>
    <col min="14074" max="14074" width="46.42578125" style="61" customWidth="1"/>
    <col min="14075" max="14082" width="0" style="61" hidden="1" customWidth="1"/>
    <col min="14083" max="14083" width="18" style="61" customWidth="1"/>
    <col min="14084" max="14084" width="17.42578125" style="61" customWidth="1"/>
    <col min="14085" max="14085" width="23.28515625" style="61" bestFit="1" customWidth="1"/>
    <col min="14086" max="14086" width="10.85546875" style="61" customWidth="1"/>
    <col min="14087" max="14087" width="7.42578125" style="61" customWidth="1"/>
    <col min="14088" max="14088" width="12.140625" style="61" customWidth="1"/>
    <col min="14089" max="14089" width="14.42578125" style="61" customWidth="1"/>
    <col min="14090" max="14091" width="14.42578125" style="61" bestFit="1" customWidth="1"/>
    <col min="14092" max="14092" width="12" style="61" bestFit="1" customWidth="1"/>
    <col min="14093" max="14093" width="11.42578125" style="61" customWidth="1"/>
    <col min="14094" max="14094" width="12" style="61" bestFit="1" customWidth="1"/>
    <col min="14095" max="14328" width="11.42578125" style="61"/>
    <col min="14329" max="14329" width="1.85546875" style="61" customWidth="1"/>
    <col min="14330" max="14330" width="46.42578125" style="61" customWidth="1"/>
    <col min="14331" max="14338" width="0" style="61" hidden="1" customWidth="1"/>
    <col min="14339" max="14339" width="18" style="61" customWidth="1"/>
    <col min="14340" max="14340" width="17.42578125" style="61" customWidth="1"/>
    <col min="14341" max="14341" width="23.28515625" style="61" bestFit="1" customWidth="1"/>
    <col min="14342" max="14342" width="10.85546875" style="61" customWidth="1"/>
    <col min="14343" max="14343" width="7.42578125" style="61" customWidth="1"/>
    <col min="14344" max="14344" width="12.140625" style="61" customWidth="1"/>
    <col min="14345" max="14345" width="14.42578125" style="61" customWidth="1"/>
    <col min="14346" max="14347" width="14.42578125" style="61" bestFit="1" customWidth="1"/>
    <col min="14348" max="14348" width="12" style="61" bestFit="1" customWidth="1"/>
    <col min="14349" max="14349" width="11.42578125" style="61" customWidth="1"/>
    <col min="14350" max="14350" width="12" style="61" bestFit="1" customWidth="1"/>
    <col min="14351" max="14584" width="11.42578125" style="61"/>
    <col min="14585" max="14585" width="1.85546875" style="61" customWidth="1"/>
    <col min="14586" max="14586" width="46.42578125" style="61" customWidth="1"/>
    <col min="14587" max="14594" width="0" style="61" hidden="1" customWidth="1"/>
    <col min="14595" max="14595" width="18" style="61" customWidth="1"/>
    <col min="14596" max="14596" width="17.42578125" style="61" customWidth="1"/>
    <col min="14597" max="14597" width="23.28515625" style="61" bestFit="1" customWidth="1"/>
    <col min="14598" max="14598" width="10.85546875" style="61" customWidth="1"/>
    <col min="14599" max="14599" width="7.42578125" style="61" customWidth="1"/>
    <col min="14600" max="14600" width="12.140625" style="61" customWidth="1"/>
    <col min="14601" max="14601" width="14.42578125" style="61" customWidth="1"/>
    <col min="14602" max="14603" width="14.42578125" style="61" bestFit="1" customWidth="1"/>
    <col min="14604" max="14604" width="12" style="61" bestFit="1" customWidth="1"/>
    <col min="14605" max="14605" width="11.42578125" style="61" customWidth="1"/>
    <col min="14606" max="14606" width="12" style="61" bestFit="1" customWidth="1"/>
    <col min="14607" max="14840" width="11.42578125" style="61"/>
    <col min="14841" max="14841" width="1.85546875" style="61" customWidth="1"/>
    <col min="14842" max="14842" width="46.42578125" style="61" customWidth="1"/>
    <col min="14843" max="14850" width="0" style="61" hidden="1" customWidth="1"/>
    <col min="14851" max="14851" width="18" style="61" customWidth="1"/>
    <col min="14852" max="14852" width="17.42578125" style="61" customWidth="1"/>
    <col min="14853" max="14853" width="23.28515625" style="61" bestFit="1" customWidth="1"/>
    <col min="14854" max="14854" width="10.85546875" style="61" customWidth="1"/>
    <col min="14855" max="14855" width="7.42578125" style="61" customWidth="1"/>
    <col min="14856" max="14856" width="12.140625" style="61" customWidth="1"/>
    <col min="14857" max="14857" width="14.42578125" style="61" customWidth="1"/>
    <col min="14858" max="14859" width="14.42578125" style="61" bestFit="1" customWidth="1"/>
    <col min="14860" max="14860" width="12" style="61" bestFit="1" customWidth="1"/>
    <col min="14861" max="14861" width="11.42578125" style="61" customWidth="1"/>
    <col min="14862" max="14862" width="12" style="61" bestFit="1" customWidth="1"/>
    <col min="14863" max="15096" width="11.42578125" style="61"/>
    <col min="15097" max="15097" width="1.85546875" style="61" customWidth="1"/>
    <col min="15098" max="15098" width="46.42578125" style="61" customWidth="1"/>
    <col min="15099" max="15106" width="0" style="61" hidden="1" customWidth="1"/>
    <col min="15107" max="15107" width="18" style="61" customWidth="1"/>
    <col min="15108" max="15108" width="17.42578125" style="61" customWidth="1"/>
    <col min="15109" max="15109" width="23.28515625" style="61" bestFit="1" customWidth="1"/>
    <col min="15110" max="15110" width="10.85546875" style="61" customWidth="1"/>
    <col min="15111" max="15111" width="7.42578125" style="61" customWidth="1"/>
    <col min="15112" max="15112" width="12.140625" style="61" customWidth="1"/>
    <col min="15113" max="15113" width="14.42578125" style="61" customWidth="1"/>
    <col min="15114" max="15115" width="14.42578125" style="61" bestFit="1" customWidth="1"/>
    <col min="15116" max="15116" width="12" style="61" bestFit="1" customWidth="1"/>
    <col min="15117" max="15117" width="11.42578125" style="61" customWidth="1"/>
    <col min="15118" max="15118" width="12" style="61" bestFit="1" customWidth="1"/>
    <col min="15119" max="15352" width="11.42578125" style="61"/>
    <col min="15353" max="15353" width="1.85546875" style="61" customWidth="1"/>
    <col min="15354" max="15354" width="46.42578125" style="61" customWidth="1"/>
    <col min="15355" max="15362" width="0" style="61" hidden="1" customWidth="1"/>
    <col min="15363" max="15363" width="18" style="61" customWidth="1"/>
    <col min="15364" max="15364" width="17.42578125" style="61" customWidth="1"/>
    <col min="15365" max="15365" width="23.28515625" style="61" bestFit="1" customWidth="1"/>
    <col min="15366" max="15366" width="10.85546875" style="61" customWidth="1"/>
    <col min="15367" max="15367" width="7.42578125" style="61" customWidth="1"/>
    <col min="15368" max="15368" width="12.140625" style="61" customWidth="1"/>
    <col min="15369" max="15369" width="14.42578125" style="61" customWidth="1"/>
    <col min="15370" max="15371" width="14.42578125" style="61" bestFit="1" customWidth="1"/>
    <col min="15372" max="15372" width="12" style="61" bestFit="1" customWidth="1"/>
    <col min="15373" max="15373" width="11.42578125" style="61" customWidth="1"/>
    <col min="15374" max="15374" width="12" style="61" bestFit="1" customWidth="1"/>
    <col min="15375" max="15608" width="11.42578125" style="61"/>
    <col min="15609" max="15609" width="1.85546875" style="61" customWidth="1"/>
    <col min="15610" max="15610" width="46.42578125" style="61" customWidth="1"/>
    <col min="15611" max="15618" width="0" style="61" hidden="1" customWidth="1"/>
    <col min="15619" max="15619" width="18" style="61" customWidth="1"/>
    <col min="15620" max="15620" width="17.42578125" style="61" customWidth="1"/>
    <col min="15621" max="15621" width="23.28515625" style="61" bestFit="1" customWidth="1"/>
    <col min="15622" max="15622" width="10.85546875" style="61" customWidth="1"/>
    <col min="15623" max="15623" width="7.42578125" style="61" customWidth="1"/>
    <col min="15624" max="15624" width="12.140625" style="61" customWidth="1"/>
    <col min="15625" max="15625" width="14.42578125" style="61" customWidth="1"/>
    <col min="15626" max="15627" width="14.42578125" style="61" bestFit="1" customWidth="1"/>
    <col min="15628" max="15628" width="12" style="61" bestFit="1" customWidth="1"/>
    <col min="15629" max="15629" width="11.42578125" style="61" customWidth="1"/>
    <col min="15630" max="15630" width="12" style="61" bestFit="1" customWidth="1"/>
    <col min="15631" max="15864" width="11.42578125" style="61"/>
    <col min="15865" max="15865" width="1.85546875" style="61" customWidth="1"/>
    <col min="15866" max="15866" width="46.42578125" style="61" customWidth="1"/>
    <col min="15867" max="15874" width="0" style="61" hidden="1" customWidth="1"/>
    <col min="15875" max="15875" width="18" style="61" customWidth="1"/>
    <col min="15876" max="15876" width="17.42578125" style="61" customWidth="1"/>
    <col min="15877" max="15877" width="23.28515625" style="61" bestFit="1" customWidth="1"/>
    <col min="15878" max="15878" width="10.85546875" style="61" customWidth="1"/>
    <col min="15879" max="15879" width="7.42578125" style="61" customWidth="1"/>
    <col min="15880" max="15880" width="12.140625" style="61" customWidth="1"/>
    <col min="15881" max="15881" width="14.42578125" style="61" customWidth="1"/>
    <col min="15882" max="15883" width="14.42578125" style="61" bestFit="1" customWidth="1"/>
    <col min="15884" max="15884" width="12" style="61" bestFit="1" customWidth="1"/>
    <col min="15885" max="15885" width="11.42578125" style="61" customWidth="1"/>
    <col min="15886" max="15886" width="12" style="61" bestFit="1" customWidth="1"/>
    <col min="15887" max="16120" width="11.42578125" style="61"/>
    <col min="16121" max="16121" width="1.85546875" style="61" customWidth="1"/>
    <col min="16122" max="16122" width="46.42578125" style="61" customWidth="1"/>
    <col min="16123" max="16130" width="0" style="61" hidden="1" customWidth="1"/>
    <col min="16131" max="16131" width="18" style="61" customWidth="1"/>
    <col min="16132" max="16132" width="17.42578125" style="61" customWidth="1"/>
    <col min="16133" max="16133" width="23.28515625" style="61" bestFit="1" customWidth="1"/>
    <col min="16134" max="16134" width="10.85546875" style="61" customWidth="1"/>
    <col min="16135" max="16135" width="7.42578125" style="61" customWidth="1"/>
    <col min="16136" max="16136" width="12.140625" style="61" customWidth="1"/>
    <col min="16137" max="16137" width="14.42578125" style="61" customWidth="1"/>
    <col min="16138" max="16139" width="14.42578125" style="61" bestFit="1" customWidth="1"/>
    <col min="16140" max="16140" width="12" style="61" bestFit="1" customWidth="1"/>
    <col min="16141" max="16141" width="11.42578125" style="61" customWidth="1"/>
    <col min="16142" max="16142" width="12" style="61" bestFit="1" customWidth="1"/>
    <col min="16143" max="16384" width="11.42578125" style="61"/>
  </cols>
  <sheetData>
    <row r="1" spans="2:11" ht="15" x14ac:dyDescent="0.2">
      <c r="B1" s="774" t="s">
        <v>898</v>
      </c>
      <c r="C1" s="774"/>
      <c r="D1" s="774"/>
      <c r="E1" s="774"/>
      <c r="F1" s="774"/>
      <c r="G1" s="172"/>
      <c r="H1" s="172"/>
      <c r="I1" s="172"/>
      <c r="J1" s="172"/>
    </row>
    <row r="2" spans="2:11" ht="15" x14ac:dyDescent="0.2">
      <c r="B2" s="173"/>
      <c r="C2" s="173"/>
      <c r="D2" s="173"/>
      <c r="E2" s="174"/>
      <c r="F2" s="174"/>
      <c r="G2" s="172"/>
      <c r="H2" s="172"/>
      <c r="I2" s="172"/>
      <c r="J2" s="172"/>
    </row>
    <row r="3" spans="2:11" ht="16.5" customHeight="1" x14ac:dyDescent="0.2">
      <c r="B3" s="1027" t="s">
        <v>841</v>
      </c>
      <c r="C3" s="1027"/>
      <c r="D3" s="1027"/>
      <c r="E3" s="1027"/>
      <c r="F3" s="1027"/>
      <c r="G3" s="1027"/>
      <c r="H3" s="1027"/>
      <c r="I3" s="1027"/>
      <c r="J3" s="864"/>
    </row>
    <row r="4" spans="2:11" ht="15.75" x14ac:dyDescent="0.2">
      <c r="B4" s="775"/>
      <c r="C4" s="775"/>
      <c r="D4" s="775"/>
      <c r="E4" s="776"/>
      <c r="F4" s="776"/>
    </row>
    <row r="5" spans="2:11" ht="13.5" thickBot="1" x14ac:dyDescent="0.25">
      <c r="B5" s="777"/>
      <c r="C5" s="777"/>
      <c r="D5" s="777"/>
      <c r="E5" s="778"/>
      <c r="F5" s="778"/>
      <c r="I5" s="779" t="s">
        <v>842</v>
      </c>
    </row>
    <row r="6" spans="2:11" ht="14.25" customHeight="1" thickTop="1" x14ac:dyDescent="0.2">
      <c r="B6" s="1025" t="s">
        <v>255</v>
      </c>
      <c r="C6" s="780"/>
      <c r="D6" s="780"/>
      <c r="E6" s="722"/>
      <c r="F6" s="722"/>
      <c r="G6" s="861"/>
      <c r="H6" s="861"/>
      <c r="I6" s="1028" t="s">
        <v>891</v>
      </c>
      <c r="J6" s="175"/>
    </row>
    <row r="7" spans="2:11" ht="67.5" customHeight="1" thickBot="1" x14ac:dyDescent="0.25">
      <c r="B7" s="1026"/>
      <c r="C7" s="699" t="s">
        <v>360</v>
      </c>
      <c r="D7" s="699" t="s">
        <v>843</v>
      </c>
      <c r="E7" s="699" t="s">
        <v>874</v>
      </c>
      <c r="F7" s="699" t="s">
        <v>890</v>
      </c>
      <c r="G7" s="699" t="s">
        <v>818</v>
      </c>
      <c r="H7" s="699" t="s">
        <v>886</v>
      </c>
      <c r="I7" s="1029"/>
      <c r="J7" s="175"/>
      <c r="K7" s="781"/>
    </row>
    <row r="8" spans="2:11" ht="15.75" thickBot="1" x14ac:dyDescent="0.25">
      <c r="B8" s="863"/>
      <c r="C8" s="771"/>
      <c r="D8" s="771"/>
      <c r="E8" s="772"/>
      <c r="F8" s="772"/>
      <c r="G8" s="773"/>
      <c r="H8" s="773"/>
      <c r="I8" s="773"/>
      <c r="J8" s="176"/>
    </row>
    <row r="9" spans="2:11" ht="15" x14ac:dyDescent="0.2">
      <c r="B9" s="700"/>
      <c r="C9" s="177"/>
      <c r="D9" s="177"/>
      <c r="E9" s="178"/>
      <c r="F9" s="178"/>
      <c r="G9" s="179"/>
      <c r="H9" s="180"/>
      <c r="I9" s="701"/>
      <c r="J9" s="176"/>
    </row>
    <row r="10" spans="2:11" ht="15.75" x14ac:dyDescent="0.2">
      <c r="B10" s="702" t="s">
        <v>211</v>
      </c>
      <c r="C10" s="80">
        <v>1036719281</v>
      </c>
      <c r="D10" s="80">
        <v>4039970449</v>
      </c>
      <c r="E10" s="80">
        <v>4008539856</v>
      </c>
      <c r="F10" s="80">
        <v>4536727703</v>
      </c>
      <c r="G10" s="80">
        <v>112526743508</v>
      </c>
      <c r="H10" s="80">
        <v>6525058449</v>
      </c>
      <c r="I10" s="181">
        <f>IF(G10=0," ",IF(G10&gt;0,ROUND(H10/G10*100,1)))</f>
        <v>5.8</v>
      </c>
      <c r="J10" s="163"/>
      <c r="K10" s="782"/>
    </row>
    <row r="11" spans="2:11" ht="15.75" x14ac:dyDescent="0.2">
      <c r="B11" s="703"/>
      <c r="C11" s="84"/>
      <c r="D11" s="84"/>
      <c r="E11" s="84"/>
      <c r="F11" s="84"/>
      <c r="G11" s="84"/>
      <c r="H11" s="84"/>
      <c r="I11" s="186" t="str">
        <f t="shared" ref="I11:I64" si="0">IF(G11=0," ",IF(G11&gt;0,ROUND(H11/G11*100,1)))</f>
        <v xml:space="preserve"> </v>
      </c>
      <c r="J11" s="164"/>
    </row>
    <row r="12" spans="2:11" ht="71.25" x14ac:dyDescent="0.2">
      <c r="B12" s="704" t="s">
        <v>212</v>
      </c>
      <c r="C12" s="75">
        <v>55047758</v>
      </c>
      <c r="D12" s="75">
        <v>101254895</v>
      </c>
      <c r="E12" s="75">
        <v>75628998</v>
      </c>
      <c r="F12" s="75">
        <v>113505205</v>
      </c>
      <c r="G12" s="75">
        <v>140000000</v>
      </c>
      <c r="H12" s="75">
        <v>140000000</v>
      </c>
      <c r="I12" s="705">
        <f t="shared" si="0"/>
        <v>100</v>
      </c>
      <c r="J12" s="165"/>
      <c r="K12" s="782"/>
    </row>
    <row r="13" spans="2:11" ht="15" x14ac:dyDescent="0.2">
      <c r="B13" s="706"/>
      <c r="C13" s="81"/>
      <c r="D13" s="81"/>
      <c r="E13" s="81"/>
      <c r="F13" s="81"/>
      <c r="G13" s="81"/>
      <c r="H13" s="81"/>
      <c r="I13" s="182" t="str">
        <f t="shared" si="0"/>
        <v xml:space="preserve"> </v>
      </c>
      <c r="J13" s="183"/>
    </row>
    <row r="14" spans="2:11" ht="48.75" customHeight="1" x14ac:dyDescent="0.2">
      <c r="B14" s="704" t="s">
        <v>213</v>
      </c>
      <c r="C14" s="75">
        <v>30342388</v>
      </c>
      <c r="D14" s="75">
        <v>51327420</v>
      </c>
      <c r="E14" s="75">
        <v>33216789</v>
      </c>
      <c r="F14" s="75">
        <v>55234423</v>
      </c>
      <c r="G14" s="75">
        <v>60000000</v>
      </c>
      <c r="H14" s="75">
        <v>60000000</v>
      </c>
      <c r="I14" s="705">
        <f t="shared" si="0"/>
        <v>100</v>
      </c>
      <c r="J14" s="165"/>
      <c r="K14" s="782"/>
    </row>
    <row r="15" spans="2:11" ht="15" x14ac:dyDescent="0.2">
      <c r="B15" s="706"/>
      <c r="C15" s="81"/>
      <c r="D15" s="81"/>
      <c r="E15" s="81"/>
      <c r="F15" s="81"/>
      <c r="G15" s="81"/>
      <c r="H15" s="81"/>
      <c r="I15" s="182" t="str">
        <f t="shared" si="0"/>
        <v xml:space="preserve"> </v>
      </c>
      <c r="J15" s="183"/>
    </row>
    <row r="16" spans="2:11" ht="14.25" x14ac:dyDescent="0.2">
      <c r="B16" s="704" t="s">
        <v>214</v>
      </c>
      <c r="C16" s="80">
        <v>4280377774</v>
      </c>
      <c r="D16" s="80">
        <v>3947173366</v>
      </c>
      <c r="E16" s="80">
        <v>3915961909</v>
      </c>
      <c r="F16" s="80">
        <v>3978173872</v>
      </c>
      <c r="G16" s="80">
        <v>4100000000</v>
      </c>
      <c r="H16" s="80">
        <v>4200000000</v>
      </c>
      <c r="I16" s="181">
        <f t="shared" si="0"/>
        <v>102.4</v>
      </c>
      <c r="J16" s="163"/>
      <c r="K16" s="782"/>
    </row>
    <row r="17" spans="2:11" ht="14.25" x14ac:dyDescent="0.2">
      <c r="B17" s="706"/>
      <c r="C17" s="76"/>
      <c r="D17" s="76"/>
      <c r="E17" s="76"/>
      <c r="F17" s="76"/>
      <c r="G17" s="76"/>
      <c r="H17" s="76"/>
      <c r="I17" s="184" t="str">
        <f t="shared" si="0"/>
        <v xml:space="preserve"> </v>
      </c>
      <c r="J17" s="165"/>
    </row>
    <row r="18" spans="2:11" ht="42.75" x14ac:dyDescent="0.2">
      <c r="B18" s="704" t="s">
        <v>215</v>
      </c>
      <c r="C18" s="82">
        <f>SUM(C19:C27)</f>
        <v>10213749148</v>
      </c>
      <c r="D18" s="82">
        <f>SUM(D19:D27)</f>
        <v>5308906026</v>
      </c>
      <c r="E18" s="82">
        <v>5548989765</v>
      </c>
      <c r="F18" s="82">
        <v>951192462.87000024</v>
      </c>
      <c r="G18" s="82">
        <v>1315131000</v>
      </c>
      <c r="H18" s="82">
        <v>579357000</v>
      </c>
      <c r="I18" s="707">
        <f t="shared" si="0"/>
        <v>44.1</v>
      </c>
      <c r="J18" s="185"/>
      <c r="K18" s="782"/>
    </row>
    <row r="19" spans="2:11" ht="30" x14ac:dyDescent="0.2">
      <c r="B19" s="708" t="s">
        <v>216</v>
      </c>
      <c r="C19" s="83">
        <v>3823927728</v>
      </c>
      <c r="D19" s="83">
        <v>31371708</v>
      </c>
      <c r="E19" s="83">
        <v>0</v>
      </c>
      <c r="F19" s="83">
        <v>73200974.75</v>
      </c>
      <c r="G19" s="83">
        <v>400000000</v>
      </c>
      <c r="H19" s="83">
        <v>0</v>
      </c>
      <c r="I19" s="711">
        <f t="shared" si="0"/>
        <v>0</v>
      </c>
      <c r="J19" s="164"/>
    </row>
    <row r="20" spans="2:11" s="783" customFormat="1" ht="30" x14ac:dyDescent="0.2">
      <c r="B20" s="708" t="s">
        <v>217</v>
      </c>
      <c r="C20" s="83">
        <v>2200000000</v>
      </c>
      <c r="D20" s="83">
        <v>2800000000</v>
      </c>
      <c r="E20" s="83">
        <v>4330300000</v>
      </c>
      <c r="F20" s="83">
        <v>0</v>
      </c>
      <c r="G20" s="83">
        <v>0</v>
      </c>
      <c r="H20" s="83">
        <v>0</v>
      </c>
      <c r="I20" s="711" t="str">
        <f t="shared" si="0"/>
        <v xml:space="preserve"> </v>
      </c>
      <c r="J20" s="164"/>
    </row>
    <row r="21" spans="2:11" s="783" customFormat="1" ht="30" x14ac:dyDescent="0.2">
      <c r="B21" s="708" t="s">
        <v>189</v>
      </c>
      <c r="C21" s="83">
        <v>1000000000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711" t="str">
        <f t="shared" si="0"/>
        <v xml:space="preserve"> </v>
      </c>
      <c r="J21" s="164"/>
    </row>
    <row r="22" spans="2:11" ht="15" x14ac:dyDescent="0.2">
      <c r="B22" s="708" t="s">
        <v>218</v>
      </c>
      <c r="C22" s="83">
        <v>0</v>
      </c>
      <c r="D22" s="83">
        <v>19602500</v>
      </c>
      <c r="E22" s="83">
        <v>17225100</v>
      </c>
      <c r="F22" s="83">
        <v>19280100</v>
      </c>
      <c r="G22" s="83">
        <v>19451000</v>
      </c>
      <c r="H22" s="83">
        <v>17357000</v>
      </c>
      <c r="I22" s="711">
        <f t="shared" si="0"/>
        <v>89.2</v>
      </c>
      <c r="J22" s="164"/>
    </row>
    <row r="23" spans="2:11" ht="15" x14ac:dyDescent="0.2">
      <c r="B23" s="708" t="s">
        <v>219</v>
      </c>
      <c r="C23" s="83">
        <v>1582367083</v>
      </c>
      <c r="D23" s="83">
        <v>642046004</v>
      </c>
      <c r="E23" s="83">
        <v>414015089</v>
      </c>
      <c r="F23" s="83">
        <v>316122710.22000003</v>
      </c>
      <c r="G23" s="83">
        <v>319000000</v>
      </c>
      <c r="H23" s="83">
        <v>0</v>
      </c>
      <c r="I23" s="711">
        <f t="shared" si="0"/>
        <v>0</v>
      </c>
      <c r="J23" s="164"/>
    </row>
    <row r="24" spans="2:11" ht="30" x14ac:dyDescent="0.2">
      <c r="B24" s="708" t="s">
        <v>220</v>
      </c>
      <c r="C24" s="83"/>
      <c r="D24" s="83">
        <v>280000000</v>
      </c>
      <c r="E24" s="83">
        <v>0</v>
      </c>
      <c r="F24" s="83">
        <v>0</v>
      </c>
      <c r="G24" s="83">
        <v>0</v>
      </c>
      <c r="H24" s="83">
        <v>0</v>
      </c>
      <c r="I24" s="711" t="str">
        <f t="shared" si="0"/>
        <v xml:space="preserve"> </v>
      </c>
      <c r="J24" s="164"/>
    </row>
    <row r="25" spans="2:11" ht="15" x14ac:dyDescent="0.2">
      <c r="B25" s="708" t="s">
        <v>223</v>
      </c>
      <c r="C25" s="83">
        <v>1607454337</v>
      </c>
      <c r="D25" s="83">
        <v>1535885814</v>
      </c>
      <c r="E25" s="83">
        <v>787449576</v>
      </c>
      <c r="F25" s="83">
        <v>542588677.89999998</v>
      </c>
      <c r="G25" s="83">
        <v>326680000</v>
      </c>
      <c r="H25" s="83">
        <v>312000000</v>
      </c>
      <c r="I25" s="711">
        <f t="shared" si="0"/>
        <v>95.5</v>
      </c>
      <c r="J25" s="164"/>
    </row>
    <row r="26" spans="2:11" ht="30" x14ac:dyDescent="0.2">
      <c r="B26" s="709" t="s">
        <v>264</v>
      </c>
      <c r="C26" s="83">
        <v>0</v>
      </c>
      <c r="D26" s="83">
        <v>0</v>
      </c>
      <c r="E26" s="83">
        <v>0</v>
      </c>
      <c r="F26" s="83"/>
      <c r="G26" s="83">
        <v>0</v>
      </c>
      <c r="H26" s="83">
        <v>0</v>
      </c>
      <c r="I26" s="711" t="str">
        <f t="shared" si="0"/>
        <v xml:space="preserve"> </v>
      </c>
      <c r="J26" s="164"/>
    </row>
    <row r="27" spans="2:11" ht="17.25" customHeight="1" x14ac:dyDescent="0.2">
      <c r="B27" s="709" t="s">
        <v>30</v>
      </c>
      <c r="C27" s="83"/>
      <c r="D27" s="83">
        <v>0</v>
      </c>
      <c r="E27" s="83">
        <v>0</v>
      </c>
      <c r="F27" s="83">
        <v>0</v>
      </c>
      <c r="G27" s="83">
        <v>250000000</v>
      </c>
      <c r="H27" s="83">
        <v>250000000</v>
      </c>
      <c r="I27" s="711">
        <f t="shared" si="0"/>
        <v>100</v>
      </c>
      <c r="J27" s="164"/>
    </row>
    <row r="28" spans="2:11" ht="15" x14ac:dyDescent="0.2">
      <c r="B28" s="710"/>
      <c r="C28" s="84"/>
      <c r="D28" s="84"/>
      <c r="E28" s="84"/>
      <c r="F28" s="84"/>
      <c r="G28" s="84"/>
      <c r="H28" s="84"/>
      <c r="I28" s="186" t="str">
        <f t="shared" si="0"/>
        <v xml:space="preserve"> </v>
      </c>
      <c r="J28" s="164"/>
    </row>
    <row r="29" spans="2:11" ht="28.5" x14ac:dyDescent="0.2">
      <c r="B29" s="704" t="s">
        <v>185</v>
      </c>
      <c r="C29" s="82">
        <f>SUM(C30:C41)</f>
        <v>7523675355</v>
      </c>
      <c r="D29" s="82">
        <f>SUM(D30:D41)</f>
        <v>8311722740</v>
      </c>
      <c r="E29" s="82">
        <v>7992421677</v>
      </c>
      <c r="F29" s="82">
        <v>8221364269.8899994</v>
      </c>
      <c r="G29" s="82">
        <v>8864230000</v>
      </c>
      <c r="H29" s="82">
        <v>9730840000</v>
      </c>
      <c r="I29" s="707">
        <f t="shared" si="0"/>
        <v>109.8</v>
      </c>
      <c r="J29" s="185"/>
      <c r="K29" s="782"/>
    </row>
    <row r="30" spans="2:11" ht="15" x14ac:dyDescent="0.2">
      <c r="B30" s="708" t="s">
        <v>949</v>
      </c>
      <c r="C30" s="83">
        <v>6806990941</v>
      </c>
      <c r="D30" s="83">
        <v>6877518548</v>
      </c>
      <c r="E30" s="83">
        <v>6994877655</v>
      </c>
      <c r="F30" s="83">
        <v>7199615279.8900003</v>
      </c>
      <c r="G30" s="83">
        <v>7400000000</v>
      </c>
      <c r="H30" s="83">
        <v>7600000000</v>
      </c>
      <c r="I30" s="711">
        <f t="shared" si="0"/>
        <v>102.7</v>
      </c>
      <c r="J30" s="164"/>
    </row>
    <row r="31" spans="2:11" ht="30" x14ac:dyDescent="0.2">
      <c r="B31" s="709" t="s">
        <v>224</v>
      </c>
      <c r="C31" s="83">
        <v>75625</v>
      </c>
      <c r="D31" s="83">
        <v>72500</v>
      </c>
      <c r="E31" s="83">
        <v>49375</v>
      </c>
      <c r="F31" s="83">
        <v>20625</v>
      </c>
      <c r="G31" s="83">
        <v>200000</v>
      </c>
      <c r="H31" s="83">
        <v>100000</v>
      </c>
      <c r="I31" s="711">
        <f t="shared" si="0"/>
        <v>50</v>
      </c>
      <c r="J31" s="164"/>
    </row>
    <row r="32" spans="2:11" ht="60" x14ac:dyDescent="0.2">
      <c r="B32" s="708" t="s">
        <v>101</v>
      </c>
      <c r="C32" s="83">
        <v>192177263</v>
      </c>
      <c r="D32" s="83">
        <v>401054920</v>
      </c>
      <c r="E32" s="83">
        <v>415000000</v>
      </c>
      <c r="F32" s="83">
        <v>376072505</v>
      </c>
      <c r="G32" s="83">
        <v>850000000</v>
      </c>
      <c r="H32" s="83">
        <v>850000000</v>
      </c>
      <c r="I32" s="711">
        <f t="shared" si="0"/>
        <v>100</v>
      </c>
      <c r="J32" s="954" t="s">
        <v>844</v>
      </c>
    </row>
    <row r="33" spans="2:11" ht="45" x14ac:dyDescent="0.2">
      <c r="B33" s="708" t="s">
        <v>225</v>
      </c>
      <c r="C33" s="83">
        <v>667983</v>
      </c>
      <c r="D33" s="83">
        <v>461731</v>
      </c>
      <c r="E33" s="83">
        <v>411313</v>
      </c>
      <c r="F33" s="83">
        <v>279309</v>
      </c>
      <c r="G33" s="83">
        <v>2500000</v>
      </c>
      <c r="H33" s="83">
        <v>2500000</v>
      </c>
      <c r="I33" s="711">
        <f t="shared" si="0"/>
        <v>100</v>
      </c>
      <c r="J33" s="164"/>
    </row>
    <row r="34" spans="2:11" ht="15" x14ac:dyDescent="0.2">
      <c r="B34" s="708" t="s">
        <v>226</v>
      </c>
      <c r="C34" s="83">
        <v>6300000</v>
      </c>
      <c r="D34" s="83">
        <v>6300000</v>
      </c>
      <c r="E34" s="83">
        <v>6300000</v>
      </c>
      <c r="F34" s="83">
        <v>6300000</v>
      </c>
      <c r="G34" s="83">
        <v>6300000</v>
      </c>
      <c r="H34" s="83">
        <v>6300000</v>
      </c>
      <c r="I34" s="711">
        <f t="shared" si="0"/>
        <v>100</v>
      </c>
      <c r="J34" s="164"/>
    </row>
    <row r="35" spans="2:11" ht="15" x14ac:dyDescent="0.2">
      <c r="B35" s="708" t="s">
        <v>227</v>
      </c>
      <c r="C35" s="83">
        <v>6750000</v>
      </c>
      <c r="D35" s="83">
        <v>5750000</v>
      </c>
      <c r="E35" s="83">
        <v>5750000</v>
      </c>
      <c r="F35" s="83">
        <v>5250000</v>
      </c>
      <c r="G35" s="83">
        <v>5250000</v>
      </c>
      <c r="H35" s="83">
        <v>3000000</v>
      </c>
      <c r="I35" s="711">
        <f t="shared" si="0"/>
        <v>57.1</v>
      </c>
      <c r="J35" s="164"/>
    </row>
    <row r="36" spans="2:11" ht="15" x14ac:dyDescent="0.2">
      <c r="B36" s="708" t="s">
        <v>228</v>
      </c>
      <c r="C36" s="83">
        <v>1530000</v>
      </c>
      <c r="D36" s="83">
        <v>1530000</v>
      </c>
      <c r="E36" s="83">
        <v>1530000</v>
      </c>
      <c r="F36" s="83">
        <v>1530000</v>
      </c>
      <c r="G36" s="83">
        <v>1530000</v>
      </c>
      <c r="H36" s="83">
        <v>1530000</v>
      </c>
      <c r="I36" s="711">
        <f t="shared" si="0"/>
        <v>100</v>
      </c>
      <c r="J36" s="164"/>
    </row>
    <row r="37" spans="2:11" ht="15" x14ac:dyDescent="0.2">
      <c r="B37" s="708" t="s">
        <v>230</v>
      </c>
      <c r="C37" s="83">
        <v>270000</v>
      </c>
      <c r="D37" s="83">
        <v>270000</v>
      </c>
      <c r="E37" s="83">
        <v>270000</v>
      </c>
      <c r="F37" s="83">
        <v>0</v>
      </c>
      <c r="G37" s="83">
        <v>0</v>
      </c>
      <c r="H37" s="83">
        <v>0</v>
      </c>
      <c r="I37" s="711" t="str">
        <f t="shared" si="0"/>
        <v xml:space="preserve"> </v>
      </c>
      <c r="J37" s="164"/>
    </row>
    <row r="38" spans="2:11" ht="15" x14ac:dyDescent="0.2">
      <c r="B38" s="708" t="s">
        <v>231</v>
      </c>
      <c r="C38" s="83">
        <v>507113543</v>
      </c>
      <c r="D38" s="83">
        <v>526633541</v>
      </c>
      <c r="E38" s="83">
        <v>560433334</v>
      </c>
      <c r="F38" s="83">
        <v>558661071</v>
      </c>
      <c r="G38" s="83">
        <v>589650000</v>
      </c>
      <c r="H38" s="83">
        <v>589650000</v>
      </c>
      <c r="I38" s="711">
        <f t="shared" si="0"/>
        <v>100</v>
      </c>
      <c r="J38" s="164"/>
    </row>
    <row r="39" spans="2:11" s="784" customFormat="1" ht="15" x14ac:dyDescent="0.2">
      <c r="B39" s="708" t="s">
        <v>117</v>
      </c>
      <c r="C39" s="955"/>
      <c r="D39" s="955">
        <v>482331500</v>
      </c>
      <c r="E39" s="955">
        <v>0</v>
      </c>
      <c r="F39" s="955">
        <v>65835480</v>
      </c>
      <c r="G39" s="955">
        <v>0</v>
      </c>
      <c r="H39" s="955">
        <v>669960000</v>
      </c>
      <c r="I39" s="956" t="str">
        <f t="shared" si="0"/>
        <v xml:space="preserve"> </v>
      </c>
      <c r="J39" s="957"/>
    </row>
    <row r="40" spans="2:11" ht="15" x14ac:dyDescent="0.2">
      <c r="B40" s="712" t="s">
        <v>807</v>
      </c>
      <c r="C40" s="83">
        <v>1800000</v>
      </c>
      <c r="D40" s="83">
        <v>1800000</v>
      </c>
      <c r="E40" s="83">
        <v>1800000</v>
      </c>
      <c r="F40" s="83">
        <v>1800000</v>
      </c>
      <c r="G40" s="83">
        <v>1800000</v>
      </c>
      <c r="H40" s="83">
        <v>1800000</v>
      </c>
      <c r="I40" s="711">
        <f t="shared" si="0"/>
        <v>100</v>
      </c>
      <c r="J40" s="164"/>
    </row>
    <row r="41" spans="2:11" ht="15" x14ac:dyDescent="0.2">
      <c r="B41" s="712" t="s">
        <v>349</v>
      </c>
      <c r="C41" s="83"/>
      <c r="D41" s="83">
        <v>8000000</v>
      </c>
      <c r="E41" s="83">
        <v>6000000</v>
      </c>
      <c r="F41" s="83">
        <v>6000000</v>
      </c>
      <c r="G41" s="83">
        <v>6000000</v>
      </c>
      <c r="H41" s="83">
        <v>6000000</v>
      </c>
      <c r="I41" s="711">
        <f t="shared" si="0"/>
        <v>100</v>
      </c>
      <c r="J41" s="164"/>
    </row>
    <row r="42" spans="2:11" ht="15" x14ac:dyDescent="0.2">
      <c r="B42" s="713" t="s">
        <v>877</v>
      </c>
      <c r="C42" s="83"/>
      <c r="D42" s="83"/>
      <c r="E42" s="83"/>
      <c r="F42" s="83">
        <v>0</v>
      </c>
      <c r="G42" s="83">
        <v>1000000</v>
      </c>
      <c r="H42" s="83">
        <v>0</v>
      </c>
      <c r="I42" s="711">
        <f t="shared" si="0"/>
        <v>0</v>
      </c>
      <c r="J42" s="164"/>
    </row>
    <row r="43" spans="2:11" ht="15" x14ac:dyDescent="0.2">
      <c r="B43" s="710"/>
      <c r="C43" s="84"/>
      <c r="D43" s="84"/>
      <c r="E43" s="84"/>
      <c r="F43" s="84"/>
      <c r="G43" s="84"/>
      <c r="H43" s="84"/>
      <c r="I43" s="186" t="str">
        <f t="shared" si="0"/>
        <v xml:space="preserve"> </v>
      </c>
      <c r="J43" s="164"/>
    </row>
    <row r="44" spans="2:11" ht="63" x14ac:dyDescent="0.2">
      <c r="B44" s="702" t="s">
        <v>232</v>
      </c>
      <c r="C44" s="80">
        <v>1069942700</v>
      </c>
      <c r="D44" s="80">
        <v>1140548000</v>
      </c>
      <c r="E44" s="80">
        <v>1197575400</v>
      </c>
      <c r="F44" s="80">
        <v>1317332700</v>
      </c>
      <c r="G44" s="80">
        <v>1488199500</v>
      </c>
      <c r="H44" s="80">
        <v>1660631400</v>
      </c>
      <c r="I44" s="181">
        <f t="shared" si="0"/>
        <v>111.6</v>
      </c>
      <c r="J44" s="163"/>
      <c r="K44" s="782"/>
    </row>
    <row r="45" spans="2:11" ht="15" x14ac:dyDescent="0.2">
      <c r="B45" s="710"/>
      <c r="C45" s="84"/>
      <c r="D45" s="84"/>
      <c r="E45" s="84"/>
      <c r="F45" s="84"/>
      <c r="G45" s="84"/>
      <c r="H45" s="84"/>
      <c r="I45" s="186" t="str">
        <f t="shared" si="0"/>
        <v xml:space="preserve"> </v>
      </c>
      <c r="J45" s="164"/>
    </row>
    <row r="46" spans="2:11" ht="83.25" customHeight="1" x14ac:dyDescent="0.2">
      <c r="B46" s="702" t="s">
        <v>233</v>
      </c>
      <c r="C46" s="80">
        <v>7516654548</v>
      </c>
      <c r="D46" s="80">
        <v>8190352128</v>
      </c>
      <c r="E46" s="80">
        <v>8605003980</v>
      </c>
      <c r="F46" s="80">
        <v>9438270400</v>
      </c>
      <c r="G46" s="80">
        <v>9828964200</v>
      </c>
      <c r="H46" s="80">
        <v>10251683200</v>
      </c>
      <c r="I46" s="181">
        <f t="shared" si="0"/>
        <v>104.3</v>
      </c>
      <c r="J46" s="163"/>
      <c r="K46" s="782"/>
    </row>
    <row r="47" spans="2:11" ht="15" x14ac:dyDescent="0.2">
      <c r="B47" s="710"/>
      <c r="C47" s="84"/>
      <c r="D47" s="84"/>
      <c r="E47" s="84"/>
      <c r="F47" s="84"/>
      <c r="G47" s="84"/>
      <c r="H47" s="84"/>
      <c r="I47" s="186" t="str">
        <f t="shared" si="0"/>
        <v xml:space="preserve"> </v>
      </c>
      <c r="J47" s="164"/>
    </row>
    <row r="48" spans="2:11" ht="63" x14ac:dyDescent="0.2">
      <c r="B48" s="702" t="s">
        <v>234</v>
      </c>
      <c r="C48" s="80">
        <v>833725300</v>
      </c>
      <c r="D48" s="80">
        <v>906192600</v>
      </c>
      <c r="E48" s="80">
        <v>959571000</v>
      </c>
      <c r="F48" s="80">
        <v>1075508600</v>
      </c>
      <c r="G48" s="80">
        <v>1140915000</v>
      </c>
      <c r="H48" s="80">
        <v>1210478100</v>
      </c>
      <c r="I48" s="181">
        <f t="shared" si="0"/>
        <v>106.1</v>
      </c>
      <c r="J48" s="163"/>
      <c r="K48" s="782"/>
    </row>
    <row r="49" spans="2:14" ht="15" x14ac:dyDescent="0.2">
      <c r="B49" s="710"/>
      <c r="C49" s="84"/>
      <c r="D49" s="84"/>
      <c r="E49" s="84"/>
      <c r="F49" s="84"/>
      <c r="G49" s="84"/>
      <c r="H49" s="84"/>
      <c r="I49" s="186" t="str">
        <f t="shared" si="0"/>
        <v xml:space="preserve"> </v>
      </c>
      <c r="J49" s="164"/>
    </row>
    <row r="50" spans="2:14" ht="31.5" x14ac:dyDescent="0.2">
      <c r="B50" s="702" t="s">
        <v>235</v>
      </c>
      <c r="C50" s="82">
        <f>SUM(C51:C53)</f>
        <v>154403326</v>
      </c>
      <c r="D50" s="82">
        <f>SUM(D51:D53)</f>
        <v>154484120</v>
      </c>
      <c r="E50" s="82">
        <v>88405450</v>
      </c>
      <c r="F50" s="82">
        <v>150024255.95999998</v>
      </c>
      <c r="G50" s="82">
        <v>13016571739</v>
      </c>
      <c r="H50" s="82">
        <v>193495200</v>
      </c>
      <c r="I50" s="707">
        <f t="shared" si="0"/>
        <v>1.5</v>
      </c>
      <c r="J50" s="185"/>
      <c r="K50" s="782"/>
    </row>
    <row r="51" spans="2:14" ht="30" x14ac:dyDescent="0.2">
      <c r="B51" s="708" t="s">
        <v>236</v>
      </c>
      <c r="C51" s="83">
        <v>45000000</v>
      </c>
      <c r="D51" s="83">
        <v>45000000</v>
      </c>
      <c r="E51" s="83">
        <v>0</v>
      </c>
      <c r="F51" s="83">
        <v>0</v>
      </c>
      <c r="G51" s="83">
        <v>0</v>
      </c>
      <c r="H51" s="83">
        <v>0</v>
      </c>
      <c r="I51" s="711" t="str">
        <f t="shared" si="0"/>
        <v xml:space="preserve"> </v>
      </c>
      <c r="J51" s="164"/>
    </row>
    <row r="52" spans="2:14" ht="30" x14ac:dyDescent="0.2">
      <c r="B52" s="709" t="s">
        <v>237</v>
      </c>
      <c r="C52" s="83">
        <v>37808250</v>
      </c>
      <c r="D52" s="83">
        <v>30479545</v>
      </c>
      <c r="E52" s="83">
        <v>50865401</v>
      </c>
      <c r="F52" s="83">
        <v>73905793.959999993</v>
      </c>
      <c r="G52" s="83">
        <v>75000000</v>
      </c>
      <c r="H52" s="83">
        <v>85000000</v>
      </c>
      <c r="I52" s="711">
        <f t="shared" si="0"/>
        <v>113.3</v>
      </c>
      <c r="J52" s="164"/>
    </row>
    <row r="53" spans="2:14" ht="30" x14ac:dyDescent="0.2">
      <c r="B53" s="709" t="s">
        <v>238</v>
      </c>
      <c r="C53" s="83">
        <v>71595076</v>
      </c>
      <c r="D53" s="83">
        <v>79004575</v>
      </c>
      <c r="E53" s="83">
        <v>37540049</v>
      </c>
      <c r="F53" s="83">
        <v>76118462</v>
      </c>
      <c r="G53" s="83">
        <v>108843739</v>
      </c>
      <c r="H53" s="83">
        <v>108495200</v>
      </c>
      <c r="I53" s="711">
        <f t="shared" si="0"/>
        <v>99.7</v>
      </c>
      <c r="J53" s="164"/>
    </row>
    <row r="54" spans="2:14" ht="45" x14ac:dyDescent="0.2">
      <c r="B54" s="709" t="s">
        <v>950</v>
      </c>
      <c r="C54" s="83"/>
      <c r="D54" s="83"/>
      <c r="E54" s="83"/>
      <c r="F54" s="83">
        <v>0</v>
      </c>
      <c r="G54" s="83">
        <v>12832728000</v>
      </c>
      <c r="H54" s="83">
        <v>0</v>
      </c>
      <c r="I54" s="711">
        <f t="shared" si="0"/>
        <v>0</v>
      </c>
      <c r="J54" s="164"/>
    </row>
    <row r="55" spans="2:14" ht="15" x14ac:dyDescent="0.2">
      <c r="B55" s="714"/>
      <c r="C55" s="84"/>
      <c r="D55" s="84"/>
      <c r="E55" s="84"/>
      <c r="F55" s="84"/>
      <c r="G55" s="84"/>
      <c r="H55" s="84"/>
      <c r="I55" s="186" t="str">
        <f t="shared" si="0"/>
        <v xml:space="preserve"> </v>
      </c>
      <c r="J55" s="164"/>
    </row>
    <row r="56" spans="2:14" ht="31.5" x14ac:dyDescent="0.2">
      <c r="B56" s="702" t="s">
        <v>239</v>
      </c>
      <c r="C56" s="82">
        <f>C57</f>
        <v>62253525120</v>
      </c>
      <c r="D56" s="82">
        <f>D57</f>
        <v>65253554840</v>
      </c>
      <c r="E56" s="82">
        <v>68359442220</v>
      </c>
      <c r="F56" s="82">
        <v>90484986672</v>
      </c>
      <c r="G56" s="82">
        <v>99149608000</v>
      </c>
      <c r="H56" s="82">
        <v>129632095424</v>
      </c>
      <c r="I56" s="707">
        <f t="shared" si="0"/>
        <v>130.69999999999999</v>
      </c>
      <c r="J56" s="185"/>
      <c r="K56" s="782"/>
    </row>
    <row r="57" spans="2:14" ht="15" x14ac:dyDescent="0.2">
      <c r="B57" s="708" t="s">
        <v>240</v>
      </c>
      <c r="C57" s="83">
        <v>62253525120</v>
      </c>
      <c r="D57" s="83">
        <v>65253554840</v>
      </c>
      <c r="E57" s="83">
        <v>68359442220</v>
      </c>
      <c r="F57" s="83">
        <v>71849120672</v>
      </c>
      <c r="G57" s="83">
        <v>99149608000</v>
      </c>
      <c r="H57" s="83">
        <v>129632095424</v>
      </c>
      <c r="I57" s="711">
        <f t="shared" si="0"/>
        <v>130.69999999999999</v>
      </c>
      <c r="J57" s="164"/>
    </row>
    <row r="58" spans="2:14" ht="30" x14ac:dyDescent="0.2">
      <c r="B58" s="495" t="s">
        <v>899</v>
      </c>
      <c r="C58" s="83"/>
      <c r="D58" s="83"/>
      <c r="E58" s="83">
        <v>0</v>
      </c>
      <c r="F58" s="83">
        <v>18635866000</v>
      </c>
      <c r="G58" s="83">
        <v>0</v>
      </c>
      <c r="H58" s="83">
        <v>0</v>
      </c>
      <c r="I58" s="711" t="str">
        <f t="shared" si="0"/>
        <v xml:space="preserve"> </v>
      </c>
      <c r="J58" s="164"/>
    </row>
    <row r="59" spans="2:14" ht="15" x14ac:dyDescent="0.2">
      <c r="B59" s="710"/>
      <c r="C59" s="84"/>
      <c r="D59" s="84"/>
      <c r="E59" s="84"/>
      <c r="F59" s="84"/>
      <c r="G59" s="84"/>
      <c r="H59" s="84"/>
      <c r="I59" s="186" t="str">
        <f t="shared" si="0"/>
        <v xml:space="preserve"> </v>
      </c>
      <c r="J59" s="164"/>
    </row>
    <row r="60" spans="2:14" ht="15.75" x14ac:dyDescent="0.2">
      <c r="B60" s="702" t="s">
        <v>241</v>
      </c>
      <c r="C60" s="82">
        <f>SUM(C62:C81)</f>
        <v>3293874309</v>
      </c>
      <c r="D60" s="82">
        <f>SUM(D62:D81)</f>
        <v>3438697299</v>
      </c>
      <c r="E60" s="82">
        <v>4404288743</v>
      </c>
      <c r="F60" s="82">
        <v>5258553523.4400005</v>
      </c>
      <c r="G60" s="82">
        <v>26698333031</v>
      </c>
      <c r="H60" s="82">
        <v>7739840894</v>
      </c>
      <c r="I60" s="707">
        <f t="shared" si="0"/>
        <v>29</v>
      </c>
      <c r="J60" s="185"/>
      <c r="K60" s="782"/>
      <c r="L60" s="782"/>
      <c r="M60" s="782"/>
      <c r="N60" s="782"/>
    </row>
    <row r="61" spans="2:14" ht="15.75" x14ac:dyDescent="0.2">
      <c r="B61" s="785"/>
      <c r="C61" s="82"/>
      <c r="D61" s="82"/>
      <c r="E61" s="82"/>
      <c r="F61" s="82"/>
      <c r="G61" s="82"/>
      <c r="H61" s="82"/>
      <c r="I61" s="707" t="str">
        <f t="shared" si="0"/>
        <v xml:space="preserve"> </v>
      </c>
      <c r="J61" s="185"/>
      <c r="K61" s="664"/>
    </row>
    <row r="62" spans="2:14" ht="15.75" customHeight="1" x14ac:dyDescent="0.2">
      <c r="B62" s="708" t="s">
        <v>242</v>
      </c>
      <c r="C62" s="83">
        <v>65616539</v>
      </c>
      <c r="D62" s="83">
        <v>61597450</v>
      </c>
      <c r="E62" s="83">
        <v>59633177</v>
      </c>
      <c r="F62" s="83">
        <v>59538147.700000003</v>
      </c>
      <c r="G62" s="83">
        <v>65000000</v>
      </c>
      <c r="H62" s="83">
        <v>63000000</v>
      </c>
      <c r="I62" s="711">
        <f t="shared" si="0"/>
        <v>96.9</v>
      </c>
      <c r="J62" s="164"/>
    </row>
    <row r="63" spans="2:14" ht="15" x14ac:dyDescent="0.2">
      <c r="B63" s="708" t="s">
        <v>243</v>
      </c>
      <c r="C63" s="83">
        <v>42978261</v>
      </c>
      <c r="D63" s="83">
        <v>54903575</v>
      </c>
      <c r="E63" s="83">
        <v>42460409</v>
      </c>
      <c r="F63" s="83">
        <v>58813209.880000003</v>
      </c>
      <c r="G63" s="83">
        <v>75000000</v>
      </c>
      <c r="H63" s="83">
        <v>70000000</v>
      </c>
      <c r="I63" s="711">
        <f t="shared" si="0"/>
        <v>93.3</v>
      </c>
      <c r="J63" s="164"/>
    </row>
    <row r="64" spans="2:14" ht="15" x14ac:dyDescent="0.2">
      <c r="B64" s="708" t="s">
        <v>244</v>
      </c>
      <c r="C64" s="83">
        <v>187845499</v>
      </c>
      <c r="D64" s="83">
        <v>229272280</v>
      </c>
      <c r="E64" s="83">
        <v>212113110</v>
      </c>
      <c r="F64" s="83">
        <v>202883877.19</v>
      </c>
      <c r="G64" s="83">
        <v>300000000</v>
      </c>
      <c r="H64" s="83">
        <v>250000000</v>
      </c>
      <c r="I64" s="711">
        <f t="shared" si="0"/>
        <v>83.3</v>
      </c>
      <c r="J64" s="164"/>
    </row>
    <row r="65" spans="2:10" ht="15" x14ac:dyDescent="0.2">
      <c r="B65" s="708" t="s">
        <v>245</v>
      </c>
      <c r="C65" s="83">
        <v>14317182</v>
      </c>
      <c r="D65" s="83">
        <v>14236290</v>
      </c>
      <c r="E65" s="83">
        <v>14357628</v>
      </c>
      <c r="F65" s="83">
        <v>14216067</v>
      </c>
      <c r="G65" s="83">
        <v>14600000</v>
      </c>
      <c r="H65" s="83">
        <v>14600000</v>
      </c>
      <c r="I65" s="711">
        <f t="shared" ref="I65:I98" si="1">IF(G65=0," ",IF(G65&gt;0,ROUND(H65/G65*100,1)))</f>
        <v>100</v>
      </c>
      <c r="J65" s="164"/>
    </row>
    <row r="66" spans="2:10" ht="15" x14ac:dyDescent="0.2">
      <c r="B66" s="708" t="s">
        <v>246</v>
      </c>
      <c r="C66" s="83">
        <v>532334362</v>
      </c>
      <c r="D66" s="83">
        <v>552789822</v>
      </c>
      <c r="E66" s="83">
        <v>1170799777</v>
      </c>
      <c r="F66" s="83">
        <v>635148362</v>
      </c>
      <c r="G66" s="83">
        <v>806964722</v>
      </c>
      <c r="H66" s="83">
        <v>697400000</v>
      </c>
      <c r="I66" s="711">
        <f t="shared" si="1"/>
        <v>86.4</v>
      </c>
      <c r="J66" s="164"/>
    </row>
    <row r="67" spans="2:10" ht="30" x14ac:dyDescent="0.2">
      <c r="B67" s="709" t="s">
        <v>207</v>
      </c>
      <c r="C67" s="83">
        <v>10468883</v>
      </c>
      <c r="D67" s="83">
        <v>8917474</v>
      </c>
      <c r="E67" s="83">
        <v>7555357</v>
      </c>
      <c r="F67" s="83">
        <v>9257182.5</v>
      </c>
      <c r="G67" s="83">
        <v>511000000</v>
      </c>
      <c r="H67" s="83">
        <v>514000000</v>
      </c>
      <c r="I67" s="711">
        <f t="shared" si="1"/>
        <v>100.6</v>
      </c>
      <c r="J67" s="164"/>
    </row>
    <row r="68" spans="2:10" ht="30" x14ac:dyDescent="0.2">
      <c r="B68" s="708" t="s">
        <v>247</v>
      </c>
      <c r="C68" s="83">
        <v>200000000</v>
      </c>
      <c r="D68" s="83">
        <v>207000000</v>
      </c>
      <c r="E68" s="83">
        <v>120000000</v>
      </c>
      <c r="F68" s="83">
        <v>110000000</v>
      </c>
      <c r="G68" s="83">
        <v>144000000</v>
      </c>
      <c r="H68" s="83">
        <v>128000000</v>
      </c>
      <c r="I68" s="711">
        <f t="shared" si="1"/>
        <v>88.9</v>
      </c>
      <c r="J68" s="164"/>
    </row>
    <row r="69" spans="2:10" ht="15" x14ac:dyDescent="0.2">
      <c r="B69" s="709" t="s">
        <v>361</v>
      </c>
      <c r="C69" s="83"/>
      <c r="D69" s="83"/>
      <c r="E69" s="83">
        <v>0</v>
      </c>
      <c r="F69" s="83">
        <v>682066995</v>
      </c>
      <c r="G69" s="83">
        <v>848097847</v>
      </c>
      <c r="H69" s="83">
        <v>2337664610</v>
      </c>
      <c r="I69" s="711">
        <f t="shared" si="1"/>
        <v>275.60000000000002</v>
      </c>
      <c r="J69" s="164"/>
    </row>
    <row r="70" spans="2:10" ht="15" x14ac:dyDescent="0.2">
      <c r="B70" s="708" t="s">
        <v>248</v>
      </c>
      <c r="C70" s="83">
        <v>700000000</v>
      </c>
      <c r="D70" s="83">
        <v>700000000</v>
      </c>
      <c r="E70" s="83">
        <v>700000000</v>
      </c>
      <c r="F70" s="83">
        <v>700000000</v>
      </c>
      <c r="G70" s="83">
        <v>700000000</v>
      </c>
      <c r="H70" s="83">
        <v>700000000</v>
      </c>
      <c r="I70" s="711">
        <f t="shared" si="1"/>
        <v>100</v>
      </c>
      <c r="J70" s="164"/>
    </row>
    <row r="71" spans="2:10" ht="60" x14ac:dyDescent="0.2">
      <c r="B71" s="708" t="s">
        <v>31</v>
      </c>
      <c r="C71" s="83">
        <v>84930741</v>
      </c>
      <c r="D71" s="83">
        <v>86851362</v>
      </c>
      <c r="E71" s="83">
        <v>89979446</v>
      </c>
      <c r="F71" s="83">
        <v>95254731</v>
      </c>
      <c r="G71" s="83">
        <v>128000000</v>
      </c>
      <c r="H71" s="83">
        <v>130000000</v>
      </c>
      <c r="I71" s="711">
        <f t="shared" si="1"/>
        <v>101.6</v>
      </c>
      <c r="J71" s="164"/>
    </row>
    <row r="72" spans="2:10" ht="30" x14ac:dyDescent="0.2">
      <c r="B72" s="708" t="s">
        <v>249</v>
      </c>
      <c r="C72" s="83">
        <v>325489</v>
      </c>
      <c r="D72" s="83">
        <v>2455275</v>
      </c>
      <c r="E72" s="83">
        <v>4171812</v>
      </c>
      <c r="F72" s="83">
        <v>14316208.460000001</v>
      </c>
      <c r="G72" s="83">
        <v>40000000</v>
      </c>
      <c r="H72" s="83">
        <v>40000000</v>
      </c>
      <c r="I72" s="711">
        <f t="shared" si="1"/>
        <v>100</v>
      </c>
      <c r="J72" s="164"/>
    </row>
    <row r="73" spans="2:10" ht="30" x14ac:dyDescent="0.2">
      <c r="B73" s="708" t="s">
        <v>250</v>
      </c>
      <c r="C73" s="83">
        <v>33255975</v>
      </c>
      <c r="D73" s="83">
        <v>27716486</v>
      </c>
      <c r="E73" s="83">
        <v>15775290</v>
      </c>
      <c r="F73" s="83">
        <v>8199784.1500000004</v>
      </c>
      <c r="G73" s="83">
        <v>7000000</v>
      </c>
      <c r="H73" s="83">
        <v>2500000</v>
      </c>
      <c r="I73" s="711">
        <f t="shared" si="1"/>
        <v>35.700000000000003</v>
      </c>
      <c r="J73" s="164"/>
    </row>
    <row r="74" spans="2:10" ht="15" x14ac:dyDescent="0.2">
      <c r="B74" s="708" t="s">
        <v>118</v>
      </c>
      <c r="C74" s="83">
        <v>810190180</v>
      </c>
      <c r="D74" s="83">
        <v>879926783</v>
      </c>
      <c r="E74" s="83">
        <v>1254971829</v>
      </c>
      <c r="F74" s="83">
        <v>1174370600.5299997</v>
      </c>
      <c r="G74" s="83">
        <v>1433370000</v>
      </c>
      <c r="H74" s="83">
        <v>1299690000</v>
      </c>
      <c r="I74" s="711">
        <f t="shared" si="1"/>
        <v>90.7</v>
      </c>
      <c r="J74" s="164"/>
    </row>
    <row r="75" spans="2:10" ht="15.75" customHeight="1" x14ac:dyDescent="0.2">
      <c r="B75" s="708" t="s">
        <v>251</v>
      </c>
      <c r="C75" s="83">
        <v>605000000</v>
      </c>
      <c r="D75" s="83">
        <v>605000000</v>
      </c>
      <c r="E75" s="83">
        <v>605000000</v>
      </c>
      <c r="F75" s="83">
        <v>605000000</v>
      </c>
      <c r="G75" s="83">
        <v>605000000</v>
      </c>
      <c r="H75" s="83">
        <v>605000000</v>
      </c>
      <c r="I75" s="711">
        <f t="shared" si="1"/>
        <v>100</v>
      </c>
      <c r="J75" s="164"/>
    </row>
    <row r="76" spans="2:10" ht="45" x14ac:dyDescent="0.2">
      <c r="B76" s="708" t="s">
        <v>92</v>
      </c>
      <c r="C76" s="83">
        <v>4293401</v>
      </c>
      <c r="D76" s="83">
        <v>0</v>
      </c>
      <c r="E76" s="83">
        <v>0</v>
      </c>
      <c r="F76" s="83">
        <v>0</v>
      </c>
      <c r="G76" s="83">
        <v>2000000</v>
      </c>
      <c r="H76" s="83">
        <v>2000000</v>
      </c>
      <c r="I76" s="711">
        <f t="shared" si="1"/>
        <v>100</v>
      </c>
      <c r="J76" s="164"/>
    </row>
    <row r="77" spans="2:10" ht="30" x14ac:dyDescent="0.2">
      <c r="B77" s="708" t="s">
        <v>208</v>
      </c>
      <c r="C77" s="83">
        <v>2317797</v>
      </c>
      <c r="D77" s="83">
        <v>8030502</v>
      </c>
      <c r="E77" s="83">
        <v>18176583</v>
      </c>
      <c r="F77" s="83">
        <v>26922659</v>
      </c>
      <c r="G77" s="83">
        <v>40000000</v>
      </c>
      <c r="H77" s="83">
        <v>60000000</v>
      </c>
      <c r="I77" s="711">
        <f t="shared" si="1"/>
        <v>150</v>
      </c>
      <c r="J77" s="164"/>
    </row>
    <row r="78" spans="2:10" ht="30" x14ac:dyDescent="0.2">
      <c r="B78" s="708" t="s">
        <v>363</v>
      </c>
      <c r="C78" s="83"/>
      <c r="D78" s="83"/>
      <c r="E78" s="83">
        <v>44294325</v>
      </c>
      <c r="F78" s="83">
        <v>51816264.030000001</v>
      </c>
      <c r="G78" s="83">
        <v>52000000</v>
      </c>
      <c r="H78" s="83">
        <v>67000000</v>
      </c>
      <c r="I78" s="711">
        <f t="shared" si="1"/>
        <v>128.80000000000001</v>
      </c>
      <c r="J78" s="164"/>
    </row>
    <row r="79" spans="2:10" ht="15" x14ac:dyDescent="0.2">
      <c r="B79" s="708" t="s">
        <v>362</v>
      </c>
      <c r="C79" s="83"/>
      <c r="D79" s="83"/>
      <c r="E79" s="83">
        <v>45000000</v>
      </c>
      <c r="F79" s="83">
        <v>298811850</v>
      </c>
      <c r="G79" s="83">
        <v>430123922</v>
      </c>
      <c r="H79" s="83">
        <v>228986284</v>
      </c>
      <c r="I79" s="711">
        <f t="shared" si="1"/>
        <v>53.2</v>
      </c>
      <c r="J79" s="164"/>
    </row>
    <row r="80" spans="2:10" ht="15" x14ac:dyDescent="0.2">
      <c r="B80" s="860" t="s">
        <v>903</v>
      </c>
      <c r="C80" s="83"/>
      <c r="D80" s="83"/>
      <c r="E80" s="83"/>
      <c r="F80" s="83">
        <v>0</v>
      </c>
      <c r="G80" s="83">
        <v>0</v>
      </c>
      <c r="H80" s="83">
        <v>30000000</v>
      </c>
      <c r="I80" s="711" t="str">
        <f t="shared" si="1"/>
        <v xml:space="preserve"> </v>
      </c>
      <c r="J80" s="164"/>
    </row>
    <row r="81" spans="2:11" ht="30" x14ac:dyDescent="0.2">
      <c r="B81" s="708" t="s">
        <v>808</v>
      </c>
      <c r="C81" s="83"/>
      <c r="D81" s="83"/>
      <c r="E81" s="83">
        <v>0</v>
      </c>
      <c r="F81" s="83">
        <v>511937585</v>
      </c>
      <c r="G81" s="83">
        <v>496176540</v>
      </c>
      <c r="H81" s="83">
        <v>500000000</v>
      </c>
      <c r="I81" s="711">
        <f t="shared" si="1"/>
        <v>100.8</v>
      </c>
      <c r="J81" s="164"/>
    </row>
    <row r="82" spans="2:11" ht="15" x14ac:dyDescent="0.2">
      <c r="B82" s="495" t="s">
        <v>904</v>
      </c>
      <c r="C82" s="715"/>
      <c r="D82" s="715"/>
      <c r="E82" s="83"/>
      <c r="F82" s="83"/>
      <c r="G82" s="83">
        <v>10000000000</v>
      </c>
      <c r="H82" s="83">
        <v>0</v>
      </c>
      <c r="I82" s="711">
        <f t="shared" si="1"/>
        <v>0</v>
      </c>
      <c r="J82" s="164"/>
    </row>
    <row r="83" spans="2:11" ht="15" x14ac:dyDescent="0.2">
      <c r="B83" s="495" t="s">
        <v>905</v>
      </c>
      <c r="C83" s="715"/>
      <c r="D83" s="715"/>
      <c r="E83" s="83"/>
      <c r="F83" s="83"/>
      <c r="G83" s="83">
        <v>10000000000</v>
      </c>
      <c r="H83" s="83">
        <v>0</v>
      </c>
      <c r="I83" s="711">
        <f t="shared" si="1"/>
        <v>0</v>
      </c>
      <c r="J83" s="164"/>
    </row>
    <row r="84" spans="2:11" ht="15.75" thickBot="1" x14ac:dyDescent="0.25">
      <c r="B84" s="804"/>
      <c r="C84" s="805"/>
      <c r="D84" s="805"/>
      <c r="E84" s="958"/>
      <c r="F84" s="958"/>
      <c r="G84" s="958"/>
      <c r="H84" s="958"/>
      <c r="I84" s="959" t="str">
        <f t="shared" si="1"/>
        <v xml:space="preserve"> </v>
      </c>
      <c r="J84" s="164"/>
    </row>
    <row r="85" spans="2:11" ht="19.5" customHeight="1" x14ac:dyDescent="0.2">
      <c r="B85" s="806" t="s">
        <v>252</v>
      </c>
      <c r="C85" s="807">
        <f>C86</f>
        <v>36687392166</v>
      </c>
      <c r="D85" s="807">
        <f>D86</f>
        <v>35352837448</v>
      </c>
      <c r="E85" s="807">
        <v>42748598218.300003</v>
      </c>
      <c r="F85" s="807">
        <v>44050164800.169998</v>
      </c>
      <c r="G85" s="807">
        <v>47000000000</v>
      </c>
      <c r="H85" s="807">
        <v>55000000000</v>
      </c>
      <c r="I85" s="960">
        <f t="shared" si="1"/>
        <v>117</v>
      </c>
      <c r="J85" s="163"/>
      <c r="K85" s="782"/>
    </row>
    <row r="86" spans="2:11" ht="30" x14ac:dyDescent="0.2">
      <c r="B86" s="708" t="s">
        <v>345</v>
      </c>
      <c r="C86" s="83">
        <v>36687392166</v>
      </c>
      <c r="D86" s="83">
        <v>35352837448</v>
      </c>
      <c r="E86" s="83">
        <v>42748598218.300003</v>
      </c>
      <c r="F86" s="83">
        <v>44050164800.169998</v>
      </c>
      <c r="G86" s="83">
        <v>47000000000</v>
      </c>
      <c r="H86" s="83">
        <v>55000000000</v>
      </c>
      <c r="I86" s="711">
        <f t="shared" si="1"/>
        <v>117</v>
      </c>
      <c r="J86" s="164"/>
    </row>
    <row r="87" spans="2:11" ht="15" x14ac:dyDescent="0.2">
      <c r="B87" s="708"/>
      <c r="C87" s="721"/>
      <c r="D87" s="721"/>
      <c r="E87" s="83"/>
      <c r="F87" s="83"/>
      <c r="G87" s="83"/>
      <c r="H87" s="83"/>
      <c r="I87" s="711" t="str">
        <f t="shared" si="1"/>
        <v xml:space="preserve"> </v>
      </c>
      <c r="J87" s="164"/>
    </row>
    <row r="88" spans="2:11" ht="14.25" x14ac:dyDescent="0.2">
      <c r="B88" s="706"/>
      <c r="C88" s="161"/>
      <c r="D88" s="161"/>
      <c r="E88" s="85"/>
      <c r="F88" s="85"/>
      <c r="G88" s="85"/>
      <c r="H88" s="85"/>
      <c r="I88" s="187" t="str">
        <f t="shared" si="1"/>
        <v xml:space="preserve"> </v>
      </c>
      <c r="J88" s="163"/>
    </row>
    <row r="89" spans="2:11" ht="42.75" x14ac:dyDescent="0.2">
      <c r="B89" s="704" t="s">
        <v>32</v>
      </c>
      <c r="C89" s="80">
        <f>SUM(C90:C91)</f>
        <v>806139941</v>
      </c>
      <c r="D89" s="80">
        <f>SUM(D90:D91)</f>
        <v>808111650</v>
      </c>
      <c r="E89" s="80">
        <v>959757764</v>
      </c>
      <c r="F89" s="80">
        <v>1657986025</v>
      </c>
      <c r="G89" s="80">
        <v>4939651461</v>
      </c>
      <c r="H89" s="80">
        <v>555000000</v>
      </c>
      <c r="I89" s="181">
        <f t="shared" si="1"/>
        <v>11.2</v>
      </c>
      <c r="J89" s="163"/>
      <c r="K89" s="782"/>
    </row>
    <row r="90" spans="2:11" ht="30" x14ac:dyDescent="0.2">
      <c r="B90" s="860" t="s">
        <v>119</v>
      </c>
      <c r="C90" s="786">
        <v>745920694</v>
      </c>
      <c r="D90" s="786">
        <v>705148097</v>
      </c>
      <c r="E90" s="961">
        <v>959757764</v>
      </c>
      <c r="F90" s="961">
        <v>871985888</v>
      </c>
      <c r="G90" s="961">
        <v>438751461</v>
      </c>
      <c r="H90" s="961">
        <v>186400000</v>
      </c>
      <c r="I90" s="962">
        <f t="shared" si="1"/>
        <v>42.5</v>
      </c>
      <c r="J90" s="963"/>
    </row>
    <row r="91" spans="2:11" ht="45" x14ac:dyDescent="0.25">
      <c r="B91" s="964" t="s">
        <v>120</v>
      </c>
      <c r="C91" s="786">
        <v>60219247</v>
      </c>
      <c r="D91" s="786">
        <v>102963553</v>
      </c>
      <c r="E91" s="961">
        <v>0</v>
      </c>
      <c r="F91" s="961">
        <f>752731466*0+786000137</f>
        <v>786000137</v>
      </c>
      <c r="G91" s="961">
        <v>4500900000</v>
      </c>
      <c r="H91" s="961">
        <v>300000000</v>
      </c>
      <c r="I91" s="962">
        <f t="shared" si="1"/>
        <v>6.7</v>
      </c>
      <c r="J91" s="963"/>
    </row>
    <row r="92" spans="2:11" ht="30" x14ac:dyDescent="0.25">
      <c r="B92" s="964" t="s">
        <v>880</v>
      </c>
      <c r="C92" s="787"/>
      <c r="D92" s="787"/>
      <c r="E92" s="961"/>
      <c r="F92" s="961">
        <v>0</v>
      </c>
      <c r="G92" s="961">
        <v>0</v>
      </c>
      <c r="H92" s="961">
        <v>0</v>
      </c>
      <c r="I92" s="711" t="str">
        <f t="shared" si="1"/>
        <v xml:space="preserve"> </v>
      </c>
      <c r="J92" s="963"/>
    </row>
    <row r="93" spans="2:11" ht="30" x14ac:dyDescent="0.25">
      <c r="B93" s="964" t="s">
        <v>951</v>
      </c>
      <c r="C93" s="787"/>
      <c r="D93" s="787"/>
      <c r="E93" s="961"/>
      <c r="F93" s="961">
        <v>0</v>
      </c>
      <c r="G93" s="961">
        <v>0</v>
      </c>
      <c r="H93" s="961">
        <v>68600000</v>
      </c>
      <c r="I93" s="711" t="str">
        <f t="shared" si="1"/>
        <v xml:space="preserve"> </v>
      </c>
      <c r="J93" s="963"/>
    </row>
    <row r="94" spans="2:11" ht="14.25" x14ac:dyDescent="0.2">
      <c r="B94" s="706"/>
      <c r="C94" s="161"/>
      <c r="D94" s="161"/>
      <c r="E94" s="85"/>
      <c r="F94" s="85"/>
      <c r="G94" s="85"/>
      <c r="H94" s="85"/>
      <c r="I94" s="187" t="str">
        <f t="shared" si="1"/>
        <v xml:space="preserve"> </v>
      </c>
      <c r="J94" s="163"/>
    </row>
    <row r="95" spans="2:11" ht="42.75" x14ac:dyDescent="0.2">
      <c r="B95" s="716" t="s">
        <v>59</v>
      </c>
      <c r="C95" s="80">
        <f>SUM(C96:C96)</f>
        <v>0</v>
      </c>
      <c r="D95" s="80">
        <v>0</v>
      </c>
      <c r="E95" s="80">
        <f>SUM(E96:E96)</f>
        <v>0</v>
      </c>
      <c r="F95" s="80">
        <f>SUM(F96:F96)</f>
        <v>0</v>
      </c>
      <c r="G95" s="80">
        <f>SUM(G96:G96)</f>
        <v>0</v>
      </c>
      <c r="H95" s="80">
        <f>SUM(H96:H96)</f>
        <v>0</v>
      </c>
      <c r="I95" s="181" t="str">
        <f t="shared" si="1"/>
        <v xml:space="preserve"> </v>
      </c>
      <c r="J95" s="163"/>
      <c r="K95" s="782"/>
    </row>
    <row r="96" spans="2:11" ht="14.25" x14ac:dyDescent="0.2">
      <c r="B96" s="706"/>
      <c r="C96" s="161"/>
      <c r="D96" s="161"/>
      <c r="E96" s="85"/>
      <c r="F96" s="85"/>
      <c r="G96" s="85"/>
      <c r="H96" s="85"/>
      <c r="I96" s="187" t="str">
        <f t="shared" si="1"/>
        <v xml:space="preserve"> </v>
      </c>
      <c r="J96" s="163"/>
    </row>
    <row r="97" spans="2:10" ht="42.75" x14ac:dyDescent="0.2">
      <c r="B97" s="704" t="s">
        <v>253</v>
      </c>
      <c r="C97" s="80" t="s">
        <v>845</v>
      </c>
      <c r="D97" s="80" t="s">
        <v>845</v>
      </c>
      <c r="E97" s="80">
        <v>0</v>
      </c>
      <c r="F97" s="80">
        <v>0</v>
      </c>
      <c r="G97" s="80">
        <v>0</v>
      </c>
      <c r="H97" s="80">
        <v>0</v>
      </c>
      <c r="I97" s="181" t="str">
        <f t="shared" si="1"/>
        <v xml:space="preserve"> </v>
      </c>
      <c r="J97" s="163"/>
    </row>
    <row r="98" spans="2:10" ht="14.25" x14ac:dyDescent="0.2">
      <c r="B98" s="706"/>
      <c r="C98" s="161"/>
      <c r="D98" s="161"/>
      <c r="E98" s="85"/>
      <c r="F98" s="85"/>
      <c r="G98" s="85"/>
      <c r="H98" s="85"/>
      <c r="I98" s="187" t="str">
        <f t="shared" si="1"/>
        <v xml:space="preserve"> </v>
      </c>
      <c r="J98" s="163"/>
    </row>
    <row r="99" spans="2:10" ht="15.75" thickBot="1" x14ac:dyDescent="0.25">
      <c r="B99" s="717"/>
      <c r="C99" s="162"/>
      <c r="D99" s="162"/>
      <c r="E99" s="86"/>
      <c r="F99" s="86"/>
      <c r="G99" s="86"/>
      <c r="H99" s="86"/>
      <c r="I99" s="188" t="str">
        <f>IF(G99=0," ",IF(G99&gt;0,ROUND(H99/G99*100,1)))</f>
        <v xml:space="preserve"> </v>
      </c>
      <c r="J99" s="166"/>
    </row>
    <row r="100" spans="2:10" ht="34.5" customHeight="1" thickTop="1" thickBot="1" x14ac:dyDescent="0.25">
      <c r="B100" s="788" t="s">
        <v>254</v>
      </c>
      <c r="C100" s="718">
        <f>SUM(C10,C12,C14,C16,C18,C29,C44,C46,C48,C50,C56,C60,C85,C89,C95,C97)</f>
        <v>135755569114</v>
      </c>
      <c r="D100" s="718">
        <f>SUM(D10,D12,D14,D16,D18,D29,D44,D46,D48,D50,D56,D60,D85,D89,D95,D97)</f>
        <v>137005132981</v>
      </c>
      <c r="E100" s="718">
        <v>148897401769.29999</v>
      </c>
      <c r="F100" s="718">
        <v>171289024912.33002</v>
      </c>
      <c r="G100" s="718">
        <v>330268347439</v>
      </c>
      <c r="H100" s="718">
        <v>227478479667</v>
      </c>
      <c r="I100" s="719">
        <f>IF(G100=0," ",IF(G100&gt;0,ROUND(H100/G100*100,1)))</f>
        <v>68.900000000000006</v>
      </c>
      <c r="J100" s="165"/>
    </row>
    <row r="101" spans="2:10" ht="15" thickTop="1" x14ac:dyDescent="0.2">
      <c r="B101" s="789"/>
      <c r="C101" s="789"/>
      <c r="D101" s="789"/>
      <c r="E101" s="189"/>
      <c r="F101" s="189"/>
      <c r="G101" s="189"/>
      <c r="H101" s="189"/>
      <c r="I101" s="189"/>
      <c r="J101" s="189"/>
    </row>
    <row r="102" spans="2:10" x14ac:dyDescent="0.2">
      <c r="B102" s="190" t="s">
        <v>846</v>
      </c>
    </row>
    <row r="103" spans="2:10" x14ac:dyDescent="0.2">
      <c r="G103" s="782"/>
      <c r="H103" s="782"/>
    </row>
    <row r="104" spans="2:10" x14ac:dyDescent="0.2">
      <c r="B104" s="61" t="s">
        <v>847</v>
      </c>
      <c r="G104" s="790"/>
      <c r="H104" s="790"/>
    </row>
    <row r="105" spans="2:10" x14ac:dyDescent="0.2">
      <c r="B105" s="61"/>
      <c r="C105" s="61"/>
      <c r="D105" s="61"/>
    </row>
    <row r="106" spans="2:10" x14ac:dyDescent="0.2">
      <c r="B106" s="61"/>
      <c r="C106" s="61"/>
      <c r="D106" s="61"/>
      <c r="H106" s="791"/>
    </row>
    <row r="107" spans="2:10" x14ac:dyDescent="0.2">
      <c r="B107" s="61"/>
      <c r="C107" s="61"/>
      <c r="D107" s="61"/>
    </row>
    <row r="108" spans="2:10" x14ac:dyDescent="0.2">
      <c r="B108" s="61"/>
      <c r="C108" s="61"/>
      <c r="D108" s="61"/>
    </row>
    <row r="109" spans="2:10" x14ac:dyDescent="0.2">
      <c r="B109" s="61"/>
      <c r="C109" s="61"/>
      <c r="D109" s="61"/>
    </row>
  </sheetData>
  <mergeCells count="3">
    <mergeCell ref="B6:B7"/>
    <mergeCell ref="B3:I3"/>
    <mergeCell ref="I6:I7"/>
  </mergeCells>
  <conditionalFormatting sqref="K18">
    <cfRule type="cellIs" dxfId="4" priority="8" stopIfTrue="1" operator="notEqual">
      <formula>J$18</formula>
    </cfRule>
  </conditionalFormatting>
  <conditionalFormatting sqref="K29">
    <cfRule type="cellIs" dxfId="3" priority="9" stopIfTrue="1" operator="notEqual">
      <formula>J$29</formula>
    </cfRule>
  </conditionalFormatting>
  <conditionalFormatting sqref="K89">
    <cfRule type="cellIs" dxfId="2" priority="10" stopIfTrue="1" operator="notEqual">
      <formula>J$89</formula>
    </cfRule>
  </conditionalFormatting>
  <conditionalFormatting sqref="K50">
    <cfRule type="cellIs" dxfId="1" priority="11" stopIfTrue="1" operator="notEqual">
      <formula>J$50</formula>
    </cfRule>
  </conditionalFormatting>
  <conditionalFormatting sqref="K60">
    <cfRule type="cellIs" dxfId="0" priority="12" stopIfTrue="1" operator="notEqual">
      <formula>J$60</formula>
    </cfRule>
  </conditionalFormatting>
  <printOptions horizontalCentered="1"/>
  <pageMargins left="0.74803149606299213" right="0.27559055118110237" top="0.70866141732283472" bottom="0.51181102362204722" header="0.39370078740157483" footer="0.27559055118110237"/>
  <pageSetup paperSize="9" scale="51" fitToHeight="0" orientation="portrait" useFirstPageNumber="1" r:id="rId1"/>
  <headerFooter alignWithMargins="0">
    <oddHeader>&amp;R&amp;"Times New Roman,Obyčejné"Tabulka č. 9
strana &amp;P</oddHeader>
  </headerFooter>
  <rowBreaks count="1" manualBreakCount="1">
    <brk id="55" min="1" max="9" man="1"/>
  </rowBreaks>
  <ignoredErrors>
    <ignoredError sqref="E95:H95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zoomScale="75" zoomScaleNormal="75" workbookViewId="0">
      <pane xSplit="1" ySplit="4" topLeftCell="B35" activePane="bottomRight" state="frozen"/>
      <selection pane="topRight"/>
      <selection pane="bottomLeft"/>
      <selection pane="bottomRight"/>
    </sheetView>
  </sheetViews>
  <sheetFormatPr defaultColWidth="6.7109375" defaultRowHeight="15.75" x14ac:dyDescent="0.25"/>
  <cols>
    <col min="1" max="1" width="57.7109375" style="40" customWidth="1"/>
    <col min="2" max="2" width="20.140625" style="38" customWidth="1"/>
    <col min="3" max="3" width="16.28515625" style="38" customWidth="1"/>
    <col min="4" max="4" width="16.5703125" style="38" bestFit="1" customWidth="1"/>
    <col min="5" max="5" width="9.140625" style="38" customWidth="1"/>
    <col min="6" max="6" width="20.5703125" style="38" customWidth="1"/>
    <col min="7" max="7" width="16.140625" style="38" customWidth="1"/>
    <col min="8" max="8" width="16" style="38" customWidth="1"/>
    <col min="9" max="9" width="16.5703125" style="38" bestFit="1" customWidth="1"/>
    <col min="10" max="10" width="8.5703125" style="38" customWidth="1"/>
    <col min="11" max="11" width="16.85546875" style="38" bestFit="1" customWidth="1"/>
    <col min="12" max="12" width="8.42578125" style="38" customWidth="1"/>
    <col min="13" max="13" width="15.7109375" style="38" bestFit="1" customWidth="1"/>
    <col min="14" max="14" width="8.5703125" style="38" customWidth="1"/>
    <col min="15" max="15" width="16" style="38" customWidth="1"/>
    <col min="16" max="16" width="8" style="38" customWidth="1"/>
    <col min="17" max="17" width="15.5703125" style="38" customWidth="1"/>
    <col min="18" max="18" width="8.5703125" style="38" customWidth="1"/>
    <col min="19" max="238" width="6.7109375" style="38"/>
    <col min="239" max="239" width="57.7109375" style="38" customWidth="1"/>
    <col min="240" max="240" width="20.140625" style="38" customWidth="1"/>
    <col min="241" max="241" width="16.28515625" style="38" customWidth="1"/>
    <col min="242" max="242" width="16.5703125" style="38" bestFit="1" customWidth="1"/>
    <col min="243" max="243" width="9.140625" style="38" customWidth="1"/>
    <col min="244" max="244" width="20.5703125" style="38" customWidth="1"/>
    <col min="245" max="245" width="16.140625" style="38" customWidth="1"/>
    <col min="246" max="246" width="16" style="38" customWidth="1"/>
    <col min="247" max="247" width="16.5703125" style="38" bestFit="1" customWidth="1"/>
    <col min="248" max="248" width="8.5703125" style="38" customWidth="1"/>
    <col min="249" max="249" width="16.140625" style="38" customWidth="1"/>
    <col min="250" max="250" width="8.42578125" style="38" customWidth="1"/>
    <col min="251" max="251" width="15" style="38" customWidth="1"/>
    <col min="252" max="252" width="8.5703125" style="38" customWidth="1"/>
    <col min="253" max="253" width="16" style="38" customWidth="1"/>
    <col min="254" max="254" width="8" style="38" customWidth="1"/>
    <col min="255" max="255" width="15.5703125" style="38" customWidth="1"/>
    <col min="256" max="256" width="8.5703125" style="38" customWidth="1"/>
    <col min="257" max="494" width="6.7109375" style="38"/>
    <col min="495" max="495" width="57.7109375" style="38" customWidth="1"/>
    <col min="496" max="496" width="20.140625" style="38" customWidth="1"/>
    <col min="497" max="497" width="16.28515625" style="38" customWidth="1"/>
    <col min="498" max="498" width="16.5703125" style="38" bestFit="1" customWidth="1"/>
    <col min="499" max="499" width="9.140625" style="38" customWidth="1"/>
    <col min="500" max="500" width="20.5703125" style="38" customWidth="1"/>
    <col min="501" max="501" width="16.140625" style="38" customWidth="1"/>
    <col min="502" max="502" width="16" style="38" customWidth="1"/>
    <col min="503" max="503" width="16.5703125" style="38" bestFit="1" customWidth="1"/>
    <col min="504" max="504" width="8.5703125" style="38" customWidth="1"/>
    <col min="505" max="505" width="16.140625" style="38" customWidth="1"/>
    <col min="506" max="506" width="8.42578125" style="38" customWidth="1"/>
    <col min="507" max="507" width="15" style="38" customWidth="1"/>
    <col min="508" max="508" width="8.5703125" style="38" customWidth="1"/>
    <col min="509" max="509" width="16" style="38" customWidth="1"/>
    <col min="510" max="510" width="8" style="38" customWidth="1"/>
    <col min="511" max="511" width="15.5703125" style="38" customWidth="1"/>
    <col min="512" max="512" width="8.5703125" style="38" customWidth="1"/>
    <col min="513" max="750" width="6.7109375" style="38"/>
    <col min="751" max="751" width="57.7109375" style="38" customWidth="1"/>
    <col min="752" max="752" width="20.140625" style="38" customWidth="1"/>
    <col min="753" max="753" width="16.28515625" style="38" customWidth="1"/>
    <col min="754" max="754" width="16.5703125" style="38" bestFit="1" customWidth="1"/>
    <col min="755" max="755" width="9.140625" style="38" customWidth="1"/>
    <col min="756" max="756" width="20.5703125" style="38" customWidth="1"/>
    <col min="757" max="757" width="16.140625" style="38" customWidth="1"/>
    <col min="758" max="758" width="16" style="38" customWidth="1"/>
    <col min="759" max="759" width="16.5703125" style="38" bestFit="1" customWidth="1"/>
    <col min="760" max="760" width="8.5703125" style="38" customWidth="1"/>
    <col min="761" max="761" width="16.140625" style="38" customWidth="1"/>
    <col min="762" max="762" width="8.42578125" style="38" customWidth="1"/>
    <col min="763" max="763" width="15" style="38" customWidth="1"/>
    <col min="764" max="764" width="8.5703125" style="38" customWidth="1"/>
    <col min="765" max="765" width="16" style="38" customWidth="1"/>
    <col min="766" max="766" width="8" style="38" customWidth="1"/>
    <col min="767" max="767" width="15.5703125" style="38" customWidth="1"/>
    <col min="768" max="768" width="8.5703125" style="38" customWidth="1"/>
    <col min="769" max="1006" width="6.7109375" style="38"/>
    <col min="1007" max="1007" width="57.7109375" style="38" customWidth="1"/>
    <col min="1008" max="1008" width="20.140625" style="38" customWidth="1"/>
    <col min="1009" max="1009" width="16.28515625" style="38" customWidth="1"/>
    <col min="1010" max="1010" width="16.5703125" style="38" bestFit="1" customWidth="1"/>
    <col min="1011" max="1011" width="9.140625" style="38" customWidth="1"/>
    <col min="1012" max="1012" width="20.5703125" style="38" customWidth="1"/>
    <col min="1013" max="1013" width="16.140625" style="38" customWidth="1"/>
    <col min="1014" max="1014" width="16" style="38" customWidth="1"/>
    <col min="1015" max="1015" width="16.5703125" style="38" bestFit="1" customWidth="1"/>
    <col min="1016" max="1016" width="8.5703125" style="38" customWidth="1"/>
    <col min="1017" max="1017" width="16.140625" style="38" customWidth="1"/>
    <col min="1018" max="1018" width="8.42578125" style="38" customWidth="1"/>
    <col min="1019" max="1019" width="15" style="38" customWidth="1"/>
    <col min="1020" max="1020" width="8.5703125" style="38" customWidth="1"/>
    <col min="1021" max="1021" width="16" style="38" customWidth="1"/>
    <col min="1022" max="1022" width="8" style="38" customWidth="1"/>
    <col min="1023" max="1023" width="15.5703125" style="38" customWidth="1"/>
    <col min="1024" max="1024" width="8.5703125" style="38" customWidth="1"/>
    <col min="1025" max="1262" width="6.7109375" style="38"/>
    <col min="1263" max="1263" width="57.7109375" style="38" customWidth="1"/>
    <col min="1264" max="1264" width="20.140625" style="38" customWidth="1"/>
    <col min="1265" max="1265" width="16.28515625" style="38" customWidth="1"/>
    <col min="1266" max="1266" width="16.5703125" style="38" bestFit="1" customWidth="1"/>
    <col min="1267" max="1267" width="9.140625" style="38" customWidth="1"/>
    <col min="1268" max="1268" width="20.5703125" style="38" customWidth="1"/>
    <col min="1269" max="1269" width="16.140625" style="38" customWidth="1"/>
    <col min="1270" max="1270" width="16" style="38" customWidth="1"/>
    <col min="1271" max="1271" width="16.5703125" style="38" bestFit="1" customWidth="1"/>
    <col min="1272" max="1272" width="8.5703125" style="38" customWidth="1"/>
    <col min="1273" max="1273" width="16.140625" style="38" customWidth="1"/>
    <col min="1274" max="1274" width="8.42578125" style="38" customWidth="1"/>
    <col min="1275" max="1275" width="15" style="38" customWidth="1"/>
    <col min="1276" max="1276" width="8.5703125" style="38" customWidth="1"/>
    <col min="1277" max="1277" width="16" style="38" customWidth="1"/>
    <col min="1278" max="1278" width="8" style="38" customWidth="1"/>
    <col min="1279" max="1279" width="15.5703125" style="38" customWidth="1"/>
    <col min="1280" max="1280" width="8.5703125" style="38" customWidth="1"/>
    <col min="1281" max="1518" width="6.7109375" style="38"/>
    <col min="1519" max="1519" width="57.7109375" style="38" customWidth="1"/>
    <col min="1520" max="1520" width="20.140625" style="38" customWidth="1"/>
    <col min="1521" max="1521" width="16.28515625" style="38" customWidth="1"/>
    <col min="1522" max="1522" width="16.5703125" style="38" bestFit="1" customWidth="1"/>
    <col min="1523" max="1523" width="9.140625" style="38" customWidth="1"/>
    <col min="1524" max="1524" width="20.5703125" style="38" customWidth="1"/>
    <col min="1525" max="1525" width="16.140625" style="38" customWidth="1"/>
    <col min="1526" max="1526" width="16" style="38" customWidth="1"/>
    <col min="1527" max="1527" width="16.5703125" style="38" bestFit="1" customWidth="1"/>
    <col min="1528" max="1528" width="8.5703125" style="38" customWidth="1"/>
    <col min="1529" max="1529" width="16.140625" style="38" customWidth="1"/>
    <col min="1530" max="1530" width="8.42578125" style="38" customWidth="1"/>
    <col min="1531" max="1531" width="15" style="38" customWidth="1"/>
    <col min="1532" max="1532" width="8.5703125" style="38" customWidth="1"/>
    <col min="1533" max="1533" width="16" style="38" customWidth="1"/>
    <col min="1534" max="1534" width="8" style="38" customWidth="1"/>
    <col min="1535" max="1535" width="15.5703125" style="38" customWidth="1"/>
    <col min="1536" max="1536" width="8.5703125" style="38" customWidth="1"/>
    <col min="1537" max="1774" width="6.7109375" style="38"/>
    <col min="1775" max="1775" width="57.7109375" style="38" customWidth="1"/>
    <col min="1776" max="1776" width="20.140625" style="38" customWidth="1"/>
    <col min="1777" max="1777" width="16.28515625" style="38" customWidth="1"/>
    <col min="1778" max="1778" width="16.5703125" style="38" bestFit="1" customWidth="1"/>
    <col min="1779" max="1779" width="9.140625" style="38" customWidth="1"/>
    <col min="1780" max="1780" width="20.5703125" style="38" customWidth="1"/>
    <col min="1781" max="1781" width="16.140625" style="38" customWidth="1"/>
    <col min="1782" max="1782" width="16" style="38" customWidth="1"/>
    <col min="1783" max="1783" width="16.5703125" style="38" bestFit="1" customWidth="1"/>
    <col min="1784" max="1784" width="8.5703125" style="38" customWidth="1"/>
    <col min="1785" max="1785" width="16.140625" style="38" customWidth="1"/>
    <col min="1786" max="1786" width="8.42578125" style="38" customWidth="1"/>
    <col min="1787" max="1787" width="15" style="38" customWidth="1"/>
    <col min="1788" max="1788" width="8.5703125" style="38" customWidth="1"/>
    <col min="1789" max="1789" width="16" style="38" customWidth="1"/>
    <col min="1790" max="1790" width="8" style="38" customWidth="1"/>
    <col min="1791" max="1791" width="15.5703125" style="38" customWidth="1"/>
    <col min="1792" max="1792" width="8.5703125" style="38" customWidth="1"/>
    <col min="1793" max="2030" width="6.7109375" style="38"/>
    <col min="2031" max="2031" width="57.7109375" style="38" customWidth="1"/>
    <col min="2032" max="2032" width="20.140625" style="38" customWidth="1"/>
    <col min="2033" max="2033" width="16.28515625" style="38" customWidth="1"/>
    <col min="2034" max="2034" width="16.5703125" style="38" bestFit="1" customWidth="1"/>
    <col min="2035" max="2035" width="9.140625" style="38" customWidth="1"/>
    <col min="2036" max="2036" width="20.5703125" style="38" customWidth="1"/>
    <col min="2037" max="2037" width="16.140625" style="38" customWidth="1"/>
    <col min="2038" max="2038" width="16" style="38" customWidth="1"/>
    <col min="2039" max="2039" width="16.5703125" style="38" bestFit="1" customWidth="1"/>
    <col min="2040" max="2040" width="8.5703125" style="38" customWidth="1"/>
    <col min="2041" max="2041" width="16.140625" style="38" customWidth="1"/>
    <col min="2042" max="2042" width="8.42578125" style="38" customWidth="1"/>
    <col min="2043" max="2043" width="15" style="38" customWidth="1"/>
    <col min="2044" max="2044" width="8.5703125" style="38" customWidth="1"/>
    <col min="2045" max="2045" width="16" style="38" customWidth="1"/>
    <col min="2046" max="2046" width="8" style="38" customWidth="1"/>
    <col min="2047" max="2047" width="15.5703125" style="38" customWidth="1"/>
    <col min="2048" max="2048" width="8.5703125" style="38" customWidth="1"/>
    <col min="2049" max="2286" width="6.7109375" style="38"/>
    <col min="2287" max="2287" width="57.7109375" style="38" customWidth="1"/>
    <col min="2288" max="2288" width="20.140625" style="38" customWidth="1"/>
    <col min="2289" max="2289" width="16.28515625" style="38" customWidth="1"/>
    <col min="2290" max="2290" width="16.5703125" style="38" bestFit="1" customWidth="1"/>
    <col min="2291" max="2291" width="9.140625" style="38" customWidth="1"/>
    <col min="2292" max="2292" width="20.5703125" style="38" customWidth="1"/>
    <col min="2293" max="2293" width="16.140625" style="38" customWidth="1"/>
    <col min="2294" max="2294" width="16" style="38" customWidth="1"/>
    <col min="2295" max="2295" width="16.5703125" style="38" bestFit="1" customWidth="1"/>
    <col min="2296" max="2296" width="8.5703125" style="38" customWidth="1"/>
    <col min="2297" max="2297" width="16.140625" style="38" customWidth="1"/>
    <col min="2298" max="2298" width="8.42578125" style="38" customWidth="1"/>
    <col min="2299" max="2299" width="15" style="38" customWidth="1"/>
    <col min="2300" max="2300" width="8.5703125" style="38" customWidth="1"/>
    <col min="2301" max="2301" width="16" style="38" customWidth="1"/>
    <col min="2302" max="2302" width="8" style="38" customWidth="1"/>
    <col min="2303" max="2303" width="15.5703125" style="38" customWidth="1"/>
    <col min="2304" max="2304" width="8.5703125" style="38" customWidth="1"/>
    <col min="2305" max="2542" width="6.7109375" style="38"/>
    <col min="2543" max="2543" width="57.7109375" style="38" customWidth="1"/>
    <col min="2544" max="2544" width="20.140625" style="38" customWidth="1"/>
    <col min="2545" max="2545" width="16.28515625" style="38" customWidth="1"/>
    <col min="2546" max="2546" width="16.5703125" style="38" bestFit="1" customWidth="1"/>
    <col min="2547" max="2547" width="9.140625" style="38" customWidth="1"/>
    <col min="2548" max="2548" width="20.5703125" style="38" customWidth="1"/>
    <col min="2549" max="2549" width="16.140625" style="38" customWidth="1"/>
    <col min="2550" max="2550" width="16" style="38" customWidth="1"/>
    <col min="2551" max="2551" width="16.5703125" style="38" bestFit="1" customWidth="1"/>
    <col min="2552" max="2552" width="8.5703125" style="38" customWidth="1"/>
    <col min="2553" max="2553" width="16.140625" style="38" customWidth="1"/>
    <col min="2554" max="2554" width="8.42578125" style="38" customWidth="1"/>
    <col min="2555" max="2555" width="15" style="38" customWidth="1"/>
    <col min="2556" max="2556" width="8.5703125" style="38" customWidth="1"/>
    <col min="2557" max="2557" width="16" style="38" customWidth="1"/>
    <col min="2558" max="2558" width="8" style="38" customWidth="1"/>
    <col min="2559" max="2559" width="15.5703125" style="38" customWidth="1"/>
    <col min="2560" max="2560" width="8.5703125" style="38" customWidth="1"/>
    <col min="2561" max="2798" width="6.7109375" style="38"/>
    <col min="2799" max="2799" width="57.7109375" style="38" customWidth="1"/>
    <col min="2800" max="2800" width="20.140625" style="38" customWidth="1"/>
    <col min="2801" max="2801" width="16.28515625" style="38" customWidth="1"/>
    <col min="2802" max="2802" width="16.5703125" style="38" bestFit="1" customWidth="1"/>
    <col min="2803" max="2803" width="9.140625" style="38" customWidth="1"/>
    <col min="2804" max="2804" width="20.5703125" style="38" customWidth="1"/>
    <col min="2805" max="2805" width="16.140625" style="38" customWidth="1"/>
    <col min="2806" max="2806" width="16" style="38" customWidth="1"/>
    <col min="2807" max="2807" width="16.5703125" style="38" bestFit="1" customWidth="1"/>
    <col min="2808" max="2808" width="8.5703125" style="38" customWidth="1"/>
    <col min="2809" max="2809" width="16.140625" style="38" customWidth="1"/>
    <col min="2810" max="2810" width="8.42578125" style="38" customWidth="1"/>
    <col min="2811" max="2811" width="15" style="38" customWidth="1"/>
    <col min="2812" max="2812" width="8.5703125" style="38" customWidth="1"/>
    <col min="2813" max="2813" width="16" style="38" customWidth="1"/>
    <col min="2814" max="2814" width="8" style="38" customWidth="1"/>
    <col min="2815" max="2815" width="15.5703125" style="38" customWidth="1"/>
    <col min="2816" max="2816" width="8.5703125" style="38" customWidth="1"/>
    <col min="2817" max="3054" width="6.7109375" style="38"/>
    <col min="3055" max="3055" width="57.7109375" style="38" customWidth="1"/>
    <col min="3056" max="3056" width="20.140625" style="38" customWidth="1"/>
    <col min="3057" max="3057" width="16.28515625" style="38" customWidth="1"/>
    <col min="3058" max="3058" width="16.5703125" style="38" bestFit="1" customWidth="1"/>
    <col min="3059" max="3059" width="9.140625" style="38" customWidth="1"/>
    <col min="3060" max="3060" width="20.5703125" style="38" customWidth="1"/>
    <col min="3061" max="3061" width="16.140625" style="38" customWidth="1"/>
    <col min="3062" max="3062" width="16" style="38" customWidth="1"/>
    <col min="3063" max="3063" width="16.5703125" style="38" bestFit="1" customWidth="1"/>
    <col min="3064" max="3064" width="8.5703125" style="38" customWidth="1"/>
    <col min="3065" max="3065" width="16.140625" style="38" customWidth="1"/>
    <col min="3066" max="3066" width="8.42578125" style="38" customWidth="1"/>
    <col min="3067" max="3067" width="15" style="38" customWidth="1"/>
    <col min="3068" max="3068" width="8.5703125" style="38" customWidth="1"/>
    <col min="3069" max="3069" width="16" style="38" customWidth="1"/>
    <col min="3070" max="3070" width="8" style="38" customWidth="1"/>
    <col min="3071" max="3071" width="15.5703125" style="38" customWidth="1"/>
    <col min="3072" max="3072" width="8.5703125" style="38" customWidth="1"/>
    <col min="3073" max="3310" width="6.7109375" style="38"/>
    <col min="3311" max="3311" width="57.7109375" style="38" customWidth="1"/>
    <col min="3312" max="3312" width="20.140625" style="38" customWidth="1"/>
    <col min="3313" max="3313" width="16.28515625" style="38" customWidth="1"/>
    <col min="3314" max="3314" width="16.5703125" style="38" bestFit="1" customWidth="1"/>
    <col min="3315" max="3315" width="9.140625" style="38" customWidth="1"/>
    <col min="3316" max="3316" width="20.5703125" style="38" customWidth="1"/>
    <col min="3317" max="3317" width="16.140625" style="38" customWidth="1"/>
    <col min="3318" max="3318" width="16" style="38" customWidth="1"/>
    <col min="3319" max="3319" width="16.5703125" style="38" bestFit="1" customWidth="1"/>
    <col min="3320" max="3320" width="8.5703125" style="38" customWidth="1"/>
    <col min="3321" max="3321" width="16.140625" style="38" customWidth="1"/>
    <col min="3322" max="3322" width="8.42578125" style="38" customWidth="1"/>
    <col min="3323" max="3323" width="15" style="38" customWidth="1"/>
    <col min="3324" max="3324" width="8.5703125" style="38" customWidth="1"/>
    <col min="3325" max="3325" width="16" style="38" customWidth="1"/>
    <col min="3326" max="3326" width="8" style="38" customWidth="1"/>
    <col min="3327" max="3327" width="15.5703125" style="38" customWidth="1"/>
    <col min="3328" max="3328" width="8.5703125" style="38" customWidth="1"/>
    <col min="3329" max="3566" width="6.7109375" style="38"/>
    <col min="3567" max="3567" width="57.7109375" style="38" customWidth="1"/>
    <col min="3568" max="3568" width="20.140625" style="38" customWidth="1"/>
    <col min="3569" max="3569" width="16.28515625" style="38" customWidth="1"/>
    <col min="3570" max="3570" width="16.5703125" style="38" bestFit="1" customWidth="1"/>
    <col min="3571" max="3571" width="9.140625" style="38" customWidth="1"/>
    <col min="3572" max="3572" width="20.5703125" style="38" customWidth="1"/>
    <col min="3573" max="3573" width="16.140625" style="38" customWidth="1"/>
    <col min="3574" max="3574" width="16" style="38" customWidth="1"/>
    <col min="3575" max="3575" width="16.5703125" style="38" bestFit="1" customWidth="1"/>
    <col min="3576" max="3576" width="8.5703125" style="38" customWidth="1"/>
    <col min="3577" max="3577" width="16.140625" style="38" customWidth="1"/>
    <col min="3578" max="3578" width="8.42578125" style="38" customWidth="1"/>
    <col min="3579" max="3579" width="15" style="38" customWidth="1"/>
    <col min="3580" max="3580" width="8.5703125" style="38" customWidth="1"/>
    <col min="3581" max="3581" width="16" style="38" customWidth="1"/>
    <col min="3582" max="3582" width="8" style="38" customWidth="1"/>
    <col min="3583" max="3583" width="15.5703125" style="38" customWidth="1"/>
    <col min="3584" max="3584" width="8.5703125" style="38" customWidth="1"/>
    <col min="3585" max="3822" width="6.7109375" style="38"/>
    <col min="3823" max="3823" width="57.7109375" style="38" customWidth="1"/>
    <col min="3824" max="3824" width="20.140625" style="38" customWidth="1"/>
    <col min="3825" max="3825" width="16.28515625" style="38" customWidth="1"/>
    <col min="3826" max="3826" width="16.5703125" style="38" bestFit="1" customWidth="1"/>
    <col min="3827" max="3827" width="9.140625" style="38" customWidth="1"/>
    <col min="3828" max="3828" width="20.5703125" style="38" customWidth="1"/>
    <col min="3829" max="3829" width="16.140625" style="38" customWidth="1"/>
    <col min="3830" max="3830" width="16" style="38" customWidth="1"/>
    <col min="3831" max="3831" width="16.5703125" style="38" bestFit="1" customWidth="1"/>
    <col min="3832" max="3832" width="8.5703125" style="38" customWidth="1"/>
    <col min="3833" max="3833" width="16.140625" style="38" customWidth="1"/>
    <col min="3834" max="3834" width="8.42578125" style="38" customWidth="1"/>
    <col min="3835" max="3835" width="15" style="38" customWidth="1"/>
    <col min="3836" max="3836" width="8.5703125" style="38" customWidth="1"/>
    <col min="3837" max="3837" width="16" style="38" customWidth="1"/>
    <col min="3838" max="3838" width="8" style="38" customWidth="1"/>
    <col min="3839" max="3839" width="15.5703125" style="38" customWidth="1"/>
    <col min="3840" max="3840" width="8.5703125" style="38" customWidth="1"/>
    <col min="3841" max="4078" width="6.7109375" style="38"/>
    <col min="4079" max="4079" width="57.7109375" style="38" customWidth="1"/>
    <col min="4080" max="4080" width="20.140625" style="38" customWidth="1"/>
    <col min="4081" max="4081" width="16.28515625" style="38" customWidth="1"/>
    <col min="4082" max="4082" width="16.5703125" style="38" bestFit="1" customWidth="1"/>
    <col min="4083" max="4083" width="9.140625" style="38" customWidth="1"/>
    <col min="4084" max="4084" width="20.5703125" style="38" customWidth="1"/>
    <col min="4085" max="4085" width="16.140625" style="38" customWidth="1"/>
    <col min="4086" max="4086" width="16" style="38" customWidth="1"/>
    <col min="4087" max="4087" width="16.5703125" style="38" bestFit="1" customWidth="1"/>
    <col min="4088" max="4088" width="8.5703125" style="38" customWidth="1"/>
    <col min="4089" max="4089" width="16.140625" style="38" customWidth="1"/>
    <col min="4090" max="4090" width="8.42578125" style="38" customWidth="1"/>
    <col min="4091" max="4091" width="15" style="38" customWidth="1"/>
    <col min="4092" max="4092" width="8.5703125" style="38" customWidth="1"/>
    <col min="4093" max="4093" width="16" style="38" customWidth="1"/>
    <col min="4094" max="4094" width="8" style="38" customWidth="1"/>
    <col min="4095" max="4095" width="15.5703125" style="38" customWidth="1"/>
    <col min="4096" max="4096" width="8.5703125" style="38" customWidth="1"/>
    <col min="4097" max="4334" width="6.7109375" style="38"/>
    <col min="4335" max="4335" width="57.7109375" style="38" customWidth="1"/>
    <col min="4336" max="4336" width="20.140625" style="38" customWidth="1"/>
    <col min="4337" max="4337" width="16.28515625" style="38" customWidth="1"/>
    <col min="4338" max="4338" width="16.5703125" style="38" bestFit="1" customWidth="1"/>
    <col min="4339" max="4339" width="9.140625" style="38" customWidth="1"/>
    <col min="4340" max="4340" width="20.5703125" style="38" customWidth="1"/>
    <col min="4341" max="4341" width="16.140625" style="38" customWidth="1"/>
    <col min="4342" max="4342" width="16" style="38" customWidth="1"/>
    <col min="4343" max="4343" width="16.5703125" style="38" bestFit="1" customWidth="1"/>
    <col min="4344" max="4344" width="8.5703125" style="38" customWidth="1"/>
    <col min="4345" max="4345" width="16.140625" style="38" customWidth="1"/>
    <col min="4346" max="4346" width="8.42578125" style="38" customWidth="1"/>
    <col min="4347" max="4347" width="15" style="38" customWidth="1"/>
    <col min="4348" max="4348" width="8.5703125" style="38" customWidth="1"/>
    <col min="4349" max="4349" width="16" style="38" customWidth="1"/>
    <col min="4350" max="4350" width="8" style="38" customWidth="1"/>
    <col min="4351" max="4351" width="15.5703125" style="38" customWidth="1"/>
    <col min="4352" max="4352" width="8.5703125" style="38" customWidth="1"/>
    <col min="4353" max="4590" width="6.7109375" style="38"/>
    <col min="4591" max="4591" width="57.7109375" style="38" customWidth="1"/>
    <col min="4592" max="4592" width="20.140625" style="38" customWidth="1"/>
    <col min="4593" max="4593" width="16.28515625" style="38" customWidth="1"/>
    <col min="4594" max="4594" width="16.5703125" style="38" bestFit="1" customWidth="1"/>
    <col min="4595" max="4595" width="9.140625" style="38" customWidth="1"/>
    <col min="4596" max="4596" width="20.5703125" style="38" customWidth="1"/>
    <col min="4597" max="4597" width="16.140625" style="38" customWidth="1"/>
    <col min="4598" max="4598" width="16" style="38" customWidth="1"/>
    <col min="4599" max="4599" width="16.5703125" style="38" bestFit="1" customWidth="1"/>
    <col min="4600" max="4600" width="8.5703125" style="38" customWidth="1"/>
    <col min="4601" max="4601" width="16.140625" style="38" customWidth="1"/>
    <col min="4602" max="4602" width="8.42578125" style="38" customWidth="1"/>
    <col min="4603" max="4603" width="15" style="38" customWidth="1"/>
    <col min="4604" max="4604" width="8.5703125" style="38" customWidth="1"/>
    <col min="4605" max="4605" width="16" style="38" customWidth="1"/>
    <col min="4606" max="4606" width="8" style="38" customWidth="1"/>
    <col min="4607" max="4607" width="15.5703125" style="38" customWidth="1"/>
    <col min="4608" max="4608" width="8.5703125" style="38" customWidth="1"/>
    <col min="4609" max="4846" width="6.7109375" style="38"/>
    <col min="4847" max="4847" width="57.7109375" style="38" customWidth="1"/>
    <col min="4848" max="4848" width="20.140625" style="38" customWidth="1"/>
    <col min="4849" max="4849" width="16.28515625" style="38" customWidth="1"/>
    <col min="4850" max="4850" width="16.5703125" style="38" bestFit="1" customWidth="1"/>
    <col min="4851" max="4851" width="9.140625" style="38" customWidth="1"/>
    <col min="4852" max="4852" width="20.5703125" style="38" customWidth="1"/>
    <col min="4853" max="4853" width="16.140625" style="38" customWidth="1"/>
    <col min="4854" max="4854" width="16" style="38" customWidth="1"/>
    <col min="4855" max="4855" width="16.5703125" style="38" bestFit="1" customWidth="1"/>
    <col min="4856" max="4856" width="8.5703125" style="38" customWidth="1"/>
    <col min="4857" max="4857" width="16.140625" style="38" customWidth="1"/>
    <col min="4858" max="4858" width="8.42578125" style="38" customWidth="1"/>
    <col min="4859" max="4859" width="15" style="38" customWidth="1"/>
    <col min="4860" max="4860" width="8.5703125" style="38" customWidth="1"/>
    <col min="4861" max="4861" width="16" style="38" customWidth="1"/>
    <col min="4862" max="4862" width="8" style="38" customWidth="1"/>
    <col min="4863" max="4863" width="15.5703125" style="38" customWidth="1"/>
    <col min="4864" max="4864" width="8.5703125" style="38" customWidth="1"/>
    <col min="4865" max="5102" width="6.7109375" style="38"/>
    <col min="5103" max="5103" width="57.7109375" style="38" customWidth="1"/>
    <col min="5104" max="5104" width="20.140625" style="38" customWidth="1"/>
    <col min="5105" max="5105" width="16.28515625" style="38" customWidth="1"/>
    <col min="5106" max="5106" width="16.5703125" style="38" bestFit="1" customWidth="1"/>
    <col min="5107" max="5107" width="9.140625" style="38" customWidth="1"/>
    <col min="5108" max="5108" width="20.5703125" style="38" customWidth="1"/>
    <col min="5109" max="5109" width="16.140625" style="38" customWidth="1"/>
    <col min="5110" max="5110" width="16" style="38" customWidth="1"/>
    <col min="5111" max="5111" width="16.5703125" style="38" bestFit="1" customWidth="1"/>
    <col min="5112" max="5112" width="8.5703125" style="38" customWidth="1"/>
    <col min="5113" max="5113" width="16.140625" style="38" customWidth="1"/>
    <col min="5114" max="5114" width="8.42578125" style="38" customWidth="1"/>
    <col min="5115" max="5115" width="15" style="38" customWidth="1"/>
    <col min="5116" max="5116" width="8.5703125" style="38" customWidth="1"/>
    <col min="5117" max="5117" width="16" style="38" customWidth="1"/>
    <col min="5118" max="5118" width="8" style="38" customWidth="1"/>
    <col min="5119" max="5119" width="15.5703125" style="38" customWidth="1"/>
    <col min="5120" max="5120" width="8.5703125" style="38" customWidth="1"/>
    <col min="5121" max="5358" width="6.7109375" style="38"/>
    <col min="5359" max="5359" width="57.7109375" style="38" customWidth="1"/>
    <col min="5360" max="5360" width="20.140625" style="38" customWidth="1"/>
    <col min="5361" max="5361" width="16.28515625" style="38" customWidth="1"/>
    <col min="5362" max="5362" width="16.5703125" style="38" bestFit="1" customWidth="1"/>
    <col min="5363" max="5363" width="9.140625" style="38" customWidth="1"/>
    <col min="5364" max="5364" width="20.5703125" style="38" customWidth="1"/>
    <col min="5365" max="5365" width="16.140625" style="38" customWidth="1"/>
    <col min="5366" max="5366" width="16" style="38" customWidth="1"/>
    <col min="5367" max="5367" width="16.5703125" style="38" bestFit="1" customWidth="1"/>
    <col min="5368" max="5368" width="8.5703125" style="38" customWidth="1"/>
    <col min="5369" max="5369" width="16.140625" style="38" customWidth="1"/>
    <col min="5370" max="5370" width="8.42578125" style="38" customWidth="1"/>
    <col min="5371" max="5371" width="15" style="38" customWidth="1"/>
    <col min="5372" max="5372" width="8.5703125" style="38" customWidth="1"/>
    <col min="5373" max="5373" width="16" style="38" customWidth="1"/>
    <col min="5374" max="5374" width="8" style="38" customWidth="1"/>
    <col min="5375" max="5375" width="15.5703125" style="38" customWidth="1"/>
    <col min="5376" max="5376" width="8.5703125" style="38" customWidth="1"/>
    <col min="5377" max="5614" width="6.7109375" style="38"/>
    <col min="5615" max="5615" width="57.7109375" style="38" customWidth="1"/>
    <col min="5616" max="5616" width="20.140625" style="38" customWidth="1"/>
    <col min="5617" max="5617" width="16.28515625" style="38" customWidth="1"/>
    <col min="5618" max="5618" width="16.5703125" style="38" bestFit="1" customWidth="1"/>
    <col min="5619" max="5619" width="9.140625" style="38" customWidth="1"/>
    <col min="5620" max="5620" width="20.5703125" style="38" customWidth="1"/>
    <col min="5621" max="5621" width="16.140625" style="38" customWidth="1"/>
    <col min="5622" max="5622" width="16" style="38" customWidth="1"/>
    <col min="5623" max="5623" width="16.5703125" style="38" bestFit="1" customWidth="1"/>
    <col min="5624" max="5624" width="8.5703125" style="38" customWidth="1"/>
    <col min="5625" max="5625" width="16.140625" style="38" customWidth="1"/>
    <col min="5626" max="5626" width="8.42578125" style="38" customWidth="1"/>
    <col min="5627" max="5627" width="15" style="38" customWidth="1"/>
    <col min="5628" max="5628" width="8.5703125" style="38" customWidth="1"/>
    <col min="5629" max="5629" width="16" style="38" customWidth="1"/>
    <col min="5630" max="5630" width="8" style="38" customWidth="1"/>
    <col min="5631" max="5631" width="15.5703125" style="38" customWidth="1"/>
    <col min="5632" max="5632" width="8.5703125" style="38" customWidth="1"/>
    <col min="5633" max="5870" width="6.7109375" style="38"/>
    <col min="5871" max="5871" width="57.7109375" style="38" customWidth="1"/>
    <col min="5872" max="5872" width="20.140625" style="38" customWidth="1"/>
    <col min="5873" max="5873" width="16.28515625" style="38" customWidth="1"/>
    <col min="5874" max="5874" width="16.5703125" style="38" bestFit="1" customWidth="1"/>
    <col min="5875" max="5875" width="9.140625" style="38" customWidth="1"/>
    <col min="5876" max="5876" width="20.5703125" style="38" customWidth="1"/>
    <col min="5877" max="5877" width="16.140625" style="38" customWidth="1"/>
    <col min="5878" max="5878" width="16" style="38" customWidth="1"/>
    <col min="5879" max="5879" width="16.5703125" style="38" bestFit="1" customWidth="1"/>
    <col min="5880" max="5880" width="8.5703125" style="38" customWidth="1"/>
    <col min="5881" max="5881" width="16.140625" style="38" customWidth="1"/>
    <col min="5882" max="5882" width="8.42578125" style="38" customWidth="1"/>
    <col min="5883" max="5883" width="15" style="38" customWidth="1"/>
    <col min="5884" max="5884" width="8.5703125" style="38" customWidth="1"/>
    <col min="5885" max="5885" width="16" style="38" customWidth="1"/>
    <col min="5886" max="5886" width="8" style="38" customWidth="1"/>
    <col min="5887" max="5887" width="15.5703125" style="38" customWidth="1"/>
    <col min="5888" max="5888" width="8.5703125" style="38" customWidth="1"/>
    <col min="5889" max="6126" width="6.7109375" style="38"/>
    <col min="6127" max="6127" width="57.7109375" style="38" customWidth="1"/>
    <col min="6128" max="6128" width="20.140625" style="38" customWidth="1"/>
    <col min="6129" max="6129" width="16.28515625" style="38" customWidth="1"/>
    <col min="6130" max="6130" width="16.5703125" style="38" bestFit="1" customWidth="1"/>
    <col min="6131" max="6131" width="9.140625" style="38" customWidth="1"/>
    <col min="6132" max="6132" width="20.5703125" style="38" customWidth="1"/>
    <col min="6133" max="6133" width="16.140625" style="38" customWidth="1"/>
    <col min="6134" max="6134" width="16" style="38" customWidth="1"/>
    <col min="6135" max="6135" width="16.5703125" style="38" bestFit="1" customWidth="1"/>
    <col min="6136" max="6136" width="8.5703125" style="38" customWidth="1"/>
    <col min="6137" max="6137" width="16.140625" style="38" customWidth="1"/>
    <col min="6138" max="6138" width="8.42578125" style="38" customWidth="1"/>
    <col min="6139" max="6139" width="15" style="38" customWidth="1"/>
    <col min="6140" max="6140" width="8.5703125" style="38" customWidth="1"/>
    <col min="6141" max="6141" width="16" style="38" customWidth="1"/>
    <col min="6142" max="6142" width="8" style="38" customWidth="1"/>
    <col min="6143" max="6143" width="15.5703125" style="38" customWidth="1"/>
    <col min="6144" max="6144" width="8.5703125" style="38" customWidth="1"/>
    <col min="6145" max="6382" width="6.7109375" style="38"/>
    <col min="6383" max="6383" width="57.7109375" style="38" customWidth="1"/>
    <col min="6384" max="6384" width="20.140625" style="38" customWidth="1"/>
    <col min="6385" max="6385" width="16.28515625" style="38" customWidth="1"/>
    <col min="6386" max="6386" width="16.5703125" style="38" bestFit="1" customWidth="1"/>
    <col min="6387" max="6387" width="9.140625" style="38" customWidth="1"/>
    <col min="6388" max="6388" width="20.5703125" style="38" customWidth="1"/>
    <col min="6389" max="6389" width="16.140625" style="38" customWidth="1"/>
    <col min="6390" max="6390" width="16" style="38" customWidth="1"/>
    <col min="6391" max="6391" width="16.5703125" style="38" bestFit="1" customWidth="1"/>
    <col min="6392" max="6392" width="8.5703125" style="38" customWidth="1"/>
    <col min="6393" max="6393" width="16.140625" style="38" customWidth="1"/>
    <col min="6394" max="6394" width="8.42578125" style="38" customWidth="1"/>
    <col min="6395" max="6395" width="15" style="38" customWidth="1"/>
    <col min="6396" max="6396" width="8.5703125" style="38" customWidth="1"/>
    <col min="6397" max="6397" width="16" style="38" customWidth="1"/>
    <col min="6398" max="6398" width="8" style="38" customWidth="1"/>
    <col min="6399" max="6399" width="15.5703125" style="38" customWidth="1"/>
    <col min="6400" max="6400" width="8.5703125" style="38" customWidth="1"/>
    <col min="6401" max="6638" width="6.7109375" style="38"/>
    <col min="6639" max="6639" width="57.7109375" style="38" customWidth="1"/>
    <col min="6640" max="6640" width="20.140625" style="38" customWidth="1"/>
    <col min="6641" max="6641" width="16.28515625" style="38" customWidth="1"/>
    <col min="6642" max="6642" width="16.5703125" style="38" bestFit="1" customWidth="1"/>
    <col min="6643" max="6643" width="9.140625" style="38" customWidth="1"/>
    <col min="6644" max="6644" width="20.5703125" style="38" customWidth="1"/>
    <col min="6645" max="6645" width="16.140625" style="38" customWidth="1"/>
    <col min="6646" max="6646" width="16" style="38" customWidth="1"/>
    <col min="6647" max="6647" width="16.5703125" style="38" bestFit="1" customWidth="1"/>
    <col min="6648" max="6648" width="8.5703125" style="38" customWidth="1"/>
    <col min="6649" max="6649" width="16.140625" style="38" customWidth="1"/>
    <col min="6650" max="6650" width="8.42578125" style="38" customWidth="1"/>
    <col min="6651" max="6651" width="15" style="38" customWidth="1"/>
    <col min="6652" max="6652" width="8.5703125" style="38" customWidth="1"/>
    <col min="6653" max="6653" width="16" style="38" customWidth="1"/>
    <col min="6654" max="6654" width="8" style="38" customWidth="1"/>
    <col min="6655" max="6655" width="15.5703125" style="38" customWidth="1"/>
    <col min="6656" max="6656" width="8.5703125" style="38" customWidth="1"/>
    <col min="6657" max="6894" width="6.7109375" style="38"/>
    <col min="6895" max="6895" width="57.7109375" style="38" customWidth="1"/>
    <col min="6896" max="6896" width="20.140625" style="38" customWidth="1"/>
    <col min="6897" max="6897" width="16.28515625" style="38" customWidth="1"/>
    <col min="6898" max="6898" width="16.5703125" style="38" bestFit="1" customWidth="1"/>
    <col min="6899" max="6899" width="9.140625" style="38" customWidth="1"/>
    <col min="6900" max="6900" width="20.5703125" style="38" customWidth="1"/>
    <col min="6901" max="6901" width="16.140625" style="38" customWidth="1"/>
    <col min="6902" max="6902" width="16" style="38" customWidth="1"/>
    <col min="6903" max="6903" width="16.5703125" style="38" bestFit="1" customWidth="1"/>
    <col min="6904" max="6904" width="8.5703125" style="38" customWidth="1"/>
    <col min="6905" max="6905" width="16.140625" style="38" customWidth="1"/>
    <col min="6906" max="6906" width="8.42578125" style="38" customWidth="1"/>
    <col min="6907" max="6907" width="15" style="38" customWidth="1"/>
    <col min="6908" max="6908" width="8.5703125" style="38" customWidth="1"/>
    <col min="6909" max="6909" width="16" style="38" customWidth="1"/>
    <col min="6910" max="6910" width="8" style="38" customWidth="1"/>
    <col min="6911" max="6911" width="15.5703125" style="38" customWidth="1"/>
    <col min="6912" max="6912" width="8.5703125" style="38" customWidth="1"/>
    <col min="6913" max="7150" width="6.7109375" style="38"/>
    <col min="7151" max="7151" width="57.7109375" style="38" customWidth="1"/>
    <col min="7152" max="7152" width="20.140625" style="38" customWidth="1"/>
    <col min="7153" max="7153" width="16.28515625" style="38" customWidth="1"/>
    <col min="7154" max="7154" width="16.5703125" style="38" bestFit="1" customWidth="1"/>
    <col min="7155" max="7155" width="9.140625" style="38" customWidth="1"/>
    <col min="7156" max="7156" width="20.5703125" style="38" customWidth="1"/>
    <col min="7157" max="7157" width="16.140625" style="38" customWidth="1"/>
    <col min="7158" max="7158" width="16" style="38" customWidth="1"/>
    <col min="7159" max="7159" width="16.5703125" style="38" bestFit="1" customWidth="1"/>
    <col min="7160" max="7160" width="8.5703125" style="38" customWidth="1"/>
    <col min="7161" max="7161" width="16.140625" style="38" customWidth="1"/>
    <col min="7162" max="7162" width="8.42578125" style="38" customWidth="1"/>
    <col min="7163" max="7163" width="15" style="38" customWidth="1"/>
    <col min="7164" max="7164" width="8.5703125" style="38" customWidth="1"/>
    <col min="7165" max="7165" width="16" style="38" customWidth="1"/>
    <col min="7166" max="7166" width="8" style="38" customWidth="1"/>
    <col min="7167" max="7167" width="15.5703125" style="38" customWidth="1"/>
    <col min="7168" max="7168" width="8.5703125" style="38" customWidth="1"/>
    <col min="7169" max="7406" width="6.7109375" style="38"/>
    <col min="7407" max="7407" width="57.7109375" style="38" customWidth="1"/>
    <col min="7408" max="7408" width="20.140625" style="38" customWidth="1"/>
    <col min="7409" max="7409" width="16.28515625" style="38" customWidth="1"/>
    <col min="7410" max="7410" width="16.5703125" style="38" bestFit="1" customWidth="1"/>
    <col min="7411" max="7411" width="9.140625" style="38" customWidth="1"/>
    <col min="7412" max="7412" width="20.5703125" style="38" customWidth="1"/>
    <col min="7413" max="7413" width="16.140625" style="38" customWidth="1"/>
    <col min="7414" max="7414" width="16" style="38" customWidth="1"/>
    <col min="7415" max="7415" width="16.5703125" style="38" bestFit="1" customWidth="1"/>
    <col min="7416" max="7416" width="8.5703125" style="38" customWidth="1"/>
    <col min="7417" max="7417" width="16.140625" style="38" customWidth="1"/>
    <col min="7418" max="7418" width="8.42578125" style="38" customWidth="1"/>
    <col min="7419" max="7419" width="15" style="38" customWidth="1"/>
    <col min="7420" max="7420" width="8.5703125" style="38" customWidth="1"/>
    <col min="7421" max="7421" width="16" style="38" customWidth="1"/>
    <col min="7422" max="7422" width="8" style="38" customWidth="1"/>
    <col min="7423" max="7423" width="15.5703125" style="38" customWidth="1"/>
    <col min="7424" max="7424" width="8.5703125" style="38" customWidth="1"/>
    <col min="7425" max="7662" width="6.7109375" style="38"/>
    <col min="7663" max="7663" width="57.7109375" style="38" customWidth="1"/>
    <col min="7664" max="7664" width="20.140625" style="38" customWidth="1"/>
    <col min="7665" max="7665" width="16.28515625" style="38" customWidth="1"/>
    <col min="7666" max="7666" width="16.5703125" style="38" bestFit="1" customWidth="1"/>
    <col min="7667" max="7667" width="9.140625" style="38" customWidth="1"/>
    <col min="7668" max="7668" width="20.5703125" style="38" customWidth="1"/>
    <col min="7669" max="7669" width="16.140625" style="38" customWidth="1"/>
    <col min="7670" max="7670" width="16" style="38" customWidth="1"/>
    <col min="7671" max="7671" width="16.5703125" style="38" bestFit="1" customWidth="1"/>
    <col min="7672" max="7672" width="8.5703125" style="38" customWidth="1"/>
    <col min="7673" max="7673" width="16.140625" style="38" customWidth="1"/>
    <col min="7674" max="7674" width="8.42578125" style="38" customWidth="1"/>
    <col min="7675" max="7675" width="15" style="38" customWidth="1"/>
    <col min="7676" max="7676" width="8.5703125" style="38" customWidth="1"/>
    <col min="7677" max="7677" width="16" style="38" customWidth="1"/>
    <col min="7678" max="7678" width="8" style="38" customWidth="1"/>
    <col min="7679" max="7679" width="15.5703125" style="38" customWidth="1"/>
    <col min="7680" max="7680" width="8.5703125" style="38" customWidth="1"/>
    <col min="7681" max="7918" width="6.7109375" style="38"/>
    <col min="7919" max="7919" width="57.7109375" style="38" customWidth="1"/>
    <col min="7920" max="7920" width="20.140625" style="38" customWidth="1"/>
    <col min="7921" max="7921" width="16.28515625" style="38" customWidth="1"/>
    <col min="7922" max="7922" width="16.5703125" style="38" bestFit="1" customWidth="1"/>
    <col min="7923" max="7923" width="9.140625" style="38" customWidth="1"/>
    <col min="7924" max="7924" width="20.5703125" style="38" customWidth="1"/>
    <col min="7925" max="7925" width="16.140625" style="38" customWidth="1"/>
    <col min="7926" max="7926" width="16" style="38" customWidth="1"/>
    <col min="7927" max="7927" width="16.5703125" style="38" bestFit="1" customWidth="1"/>
    <col min="7928" max="7928" width="8.5703125" style="38" customWidth="1"/>
    <col min="7929" max="7929" width="16.140625" style="38" customWidth="1"/>
    <col min="7930" max="7930" width="8.42578125" style="38" customWidth="1"/>
    <col min="7931" max="7931" width="15" style="38" customWidth="1"/>
    <col min="7932" max="7932" width="8.5703125" style="38" customWidth="1"/>
    <col min="7933" max="7933" width="16" style="38" customWidth="1"/>
    <col min="7934" max="7934" width="8" style="38" customWidth="1"/>
    <col min="7935" max="7935" width="15.5703125" style="38" customWidth="1"/>
    <col min="7936" max="7936" width="8.5703125" style="38" customWidth="1"/>
    <col min="7937" max="8174" width="6.7109375" style="38"/>
    <col min="8175" max="8175" width="57.7109375" style="38" customWidth="1"/>
    <col min="8176" max="8176" width="20.140625" style="38" customWidth="1"/>
    <col min="8177" max="8177" width="16.28515625" style="38" customWidth="1"/>
    <col min="8178" max="8178" width="16.5703125" style="38" bestFit="1" customWidth="1"/>
    <col min="8179" max="8179" width="9.140625" style="38" customWidth="1"/>
    <col min="8180" max="8180" width="20.5703125" style="38" customWidth="1"/>
    <col min="8181" max="8181" width="16.140625" style="38" customWidth="1"/>
    <col min="8182" max="8182" width="16" style="38" customWidth="1"/>
    <col min="8183" max="8183" width="16.5703125" style="38" bestFit="1" customWidth="1"/>
    <col min="8184" max="8184" width="8.5703125" style="38" customWidth="1"/>
    <col min="8185" max="8185" width="16.140625" style="38" customWidth="1"/>
    <col min="8186" max="8186" width="8.42578125" style="38" customWidth="1"/>
    <col min="8187" max="8187" width="15" style="38" customWidth="1"/>
    <col min="8188" max="8188" width="8.5703125" style="38" customWidth="1"/>
    <col min="8189" max="8189" width="16" style="38" customWidth="1"/>
    <col min="8190" max="8190" width="8" style="38" customWidth="1"/>
    <col min="8191" max="8191" width="15.5703125" style="38" customWidth="1"/>
    <col min="8192" max="8192" width="8.5703125" style="38" customWidth="1"/>
    <col min="8193" max="8430" width="6.7109375" style="38"/>
    <col min="8431" max="8431" width="57.7109375" style="38" customWidth="1"/>
    <col min="8432" max="8432" width="20.140625" style="38" customWidth="1"/>
    <col min="8433" max="8433" width="16.28515625" style="38" customWidth="1"/>
    <col min="8434" max="8434" width="16.5703125" style="38" bestFit="1" customWidth="1"/>
    <col min="8435" max="8435" width="9.140625" style="38" customWidth="1"/>
    <col min="8436" max="8436" width="20.5703125" style="38" customWidth="1"/>
    <col min="8437" max="8437" width="16.140625" style="38" customWidth="1"/>
    <col min="8438" max="8438" width="16" style="38" customWidth="1"/>
    <col min="8439" max="8439" width="16.5703125" style="38" bestFit="1" customWidth="1"/>
    <col min="8440" max="8440" width="8.5703125" style="38" customWidth="1"/>
    <col min="8441" max="8441" width="16.140625" style="38" customWidth="1"/>
    <col min="8442" max="8442" width="8.42578125" style="38" customWidth="1"/>
    <col min="8443" max="8443" width="15" style="38" customWidth="1"/>
    <col min="8444" max="8444" width="8.5703125" style="38" customWidth="1"/>
    <col min="8445" max="8445" width="16" style="38" customWidth="1"/>
    <col min="8446" max="8446" width="8" style="38" customWidth="1"/>
    <col min="8447" max="8447" width="15.5703125" style="38" customWidth="1"/>
    <col min="8448" max="8448" width="8.5703125" style="38" customWidth="1"/>
    <col min="8449" max="8686" width="6.7109375" style="38"/>
    <col min="8687" max="8687" width="57.7109375" style="38" customWidth="1"/>
    <col min="8688" max="8688" width="20.140625" style="38" customWidth="1"/>
    <col min="8689" max="8689" width="16.28515625" style="38" customWidth="1"/>
    <col min="8690" max="8690" width="16.5703125" style="38" bestFit="1" customWidth="1"/>
    <col min="8691" max="8691" width="9.140625" style="38" customWidth="1"/>
    <col min="8692" max="8692" width="20.5703125" style="38" customWidth="1"/>
    <col min="8693" max="8693" width="16.140625" style="38" customWidth="1"/>
    <col min="8694" max="8694" width="16" style="38" customWidth="1"/>
    <col min="8695" max="8695" width="16.5703125" style="38" bestFit="1" customWidth="1"/>
    <col min="8696" max="8696" width="8.5703125" style="38" customWidth="1"/>
    <col min="8697" max="8697" width="16.140625" style="38" customWidth="1"/>
    <col min="8698" max="8698" width="8.42578125" style="38" customWidth="1"/>
    <col min="8699" max="8699" width="15" style="38" customWidth="1"/>
    <col min="8700" max="8700" width="8.5703125" style="38" customWidth="1"/>
    <col min="8701" max="8701" width="16" style="38" customWidth="1"/>
    <col min="8702" max="8702" width="8" style="38" customWidth="1"/>
    <col min="8703" max="8703" width="15.5703125" style="38" customWidth="1"/>
    <col min="8704" max="8704" width="8.5703125" style="38" customWidth="1"/>
    <col min="8705" max="8942" width="6.7109375" style="38"/>
    <col min="8943" max="8943" width="57.7109375" style="38" customWidth="1"/>
    <col min="8944" max="8944" width="20.140625" style="38" customWidth="1"/>
    <col min="8945" max="8945" width="16.28515625" style="38" customWidth="1"/>
    <col min="8946" max="8946" width="16.5703125" style="38" bestFit="1" customWidth="1"/>
    <col min="8947" max="8947" width="9.140625" style="38" customWidth="1"/>
    <col min="8948" max="8948" width="20.5703125" style="38" customWidth="1"/>
    <col min="8949" max="8949" width="16.140625" style="38" customWidth="1"/>
    <col min="8950" max="8950" width="16" style="38" customWidth="1"/>
    <col min="8951" max="8951" width="16.5703125" style="38" bestFit="1" customWidth="1"/>
    <col min="8952" max="8952" width="8.5703125" style="38" customWidth="1"/>
    <col min="8953" max="8953" width="16.140625" style="38" customWidth="1"/>
    <col min="8954" max="8954" width="8.42578125" style="38" customWidth="1"/>
    <col min="8955" max="8955" width="15" style="38" customWidth="1"/>
    <col min="8956" max="8956" width="8.5703125" style="38" customWidth="1"/>
    <col min="8957" max="8957" width="16" style="38" customWidth="1"/>
    <col min="8958" max="8958" width="8" style="38" customWidth="1"/>
    <col min="8959" max="8959" width="15.5703125" style="38" customWidth="1"/>
    <col min="8960" max="8960" width="8.5703125" style="38" customWidth="1"/>
    <col min="8961" max="9198" width="6.7109375" style="38"/>
    <col min="9199" max="9199" width="57.7109375" style="38" customWidth="1"/>
    <col min="9200" max="9200" width="20.140625" style="38" customWidth="1"/>
    <col min="9201" max="9201" width="16.28515625" style="38" customWidth="1"/>
    <col min="9202" max="9202" width="16.5703125" style="38" bestFit="1" customWidth="1"/>
    <col min="9203" max="9203" width="9.140625" style="38" customWidth="1"/>
    <col min="9204" max="9204" width="20.5703125" style="38" customWidth="1"/>
    <col min="9205" max="9205" width="16.140625" style="38" customWidth="1"/>
    <col min="9206" max="9206" width="16" style="38" customWidth="1"/>
    <col min="9207" max="9207" width="16.5703125" style="38" bestFit="1" customWidth="1"/>
    <col min="9208" max="9208" width="8.5703125" style="38" customWidth="1"/>
    <col min="9209" max="9209" width="16.140625" style="38" customWidth="1"/>
    <col min="9210" max="9210" width="8.42578125" style="38" customWidth="1"/>
    <col min="9211" max="9211" width="15" style="38" customWidth="1"/>
    <col min="9212" max="9212" width="8.5703125" style="38" customWidth="1"/>
    <col min="9213" max="9213" width="16" style="38" customWidth="1"/>
    <col min="9214" max="9214" width="8" style="38" customWidth="1"/>
    <col min="9215" max="9215" width="15.5703125" style="38" customWidth="1"/>
    <col min="9216" max="9216" width="8.5703125" style="38" customWidth="1"/>
    <col min="9217" max="9454" width="6.7109375" style="38"/>
    <col min="9455" max="9455" width="57.7109375" style="38" customWidth="1"/>
    <col min="9456" max="9456" width="20.140625" style="38" customWidth="1"/>
    <col min="9457" max="9457" width="16.28515625" style="38" customWidth="1"/>
    <col min="9458" max="9458" width="16.5703125" style="38" bestFit="1" customWidth="1"/>
    <col min="9459" max="9459" width="9.140625" style="38" customWidth="1"/>
    <col min="9460" max="9460" width="20.5703125" style="38" customWidth="1"/>
    <col min="9461" max="9461" width="16.140625" style="38" customWidth="1"/>
    <col min="9462" max="9462" width="16" style="38" customWidth="1"/>
    <col min="9463" max="9463" width="16.5703125" style="38" bestFit="1" customWidth="1"/>
    <col min="9464" max="9464" width="8.5703125" style="38" customWidth="1"/>
    <col min="9465" max="9465" width="16.140625" style="38" customWidth="1"/>
    <col min="9466" max="9466" width="8.42578125" style="38" customWidth="1"/>
    <col min="9467" max="9467" width="15" style="38" customWidth="1"/>
    <col min="9468" max="9468" width="8.5703125" style="38" customWidth="1"/>
    <col min="9469" max="9469" width="16" style="38" customWidth="1"/>
    <col min="9470" max="9470" width="8" style="38" customWidth="1"/>
    <col min="9471" max="9471" width="15.5703125" style="38" customWidth="1"/>
    <col min="9472" max="9472" width="8.5703125" style="38" customWidth="1"/>
    <col min="9473" max="9710" width="6.7109375" style="38"/>
    <col min="9711" max="9711" width="57.7109375" style="38" customWidth="1"/>
    <col min="9712" max="9712" width="20.140625" style="38" customWidth="1"/>
    <col min="9713" max="9713" width="16.28515625" style="38" customWidth="1"/>
    <col min="9714" max="9714" width="16.5703125" style="38" bestFit="1" customWidth="1"/>
    <col min="9715" max="9715" width="9.140625" style="38" customWidth="1"/>
    <col min="9716" max="9716" width="20.5703125" style="38" customWidth="1"/>
    <col min="9717" max="9717" width="16.140625" style="38" customWidth="1"/>
    <col min="9718" max="9718" width="16" style="38" customWidth="1"/>
    <col min="9719" max="9719" width="16.5703125" style="38" bestFit="1" customWidth="1"/>
    <col min="9720" max="9720" width="8.5703125" style="38" customWidth="1"/>
    <col min="9721" max="9721" width="16.140625" style="38" customWidth="1"/>
    <col min="9722" max="9722" width="8.42578125" style="38" customWidth="1"/>
    <col min="9723" max="9723" width="15" style="38" customWidth="1"/>
    <col min="9724" max="9724" width="8.5703125" style="38" customWidth="1"/>
    <col min="9725" max="9725" width="16" style="38" customWidth="1"/>
    <col min="9726" max="9726" width="8" style="38" customWidth="1"/>
    <col min="9727" max="9727" width="15.5703125" style="38" customWidth="1"/>
    <col min="9728" max="9728" width="8.5703125" style="38" customWidth="1"/>
    <col min="9729" max="9966" width="6.7109375" style="38"/>
    <col min="9967" max="9967" width="57.7109375" style="38" customWidth="1"/>
    <col min="9968" max="9968" width="20.140625" style="38" customWidth="1"/>
    <col min="9969" max="9969" width="16.28515625" style="38" customWidth="1"/>
    <col min="9970" max="9970" width="16.5703125" style="38" bestFit="1" customWidth="1"/>
    <col min="9971" max="9971" width="9.140625" style="38" customWidth="1"/>
    <col min="9972" max="9972" width="20.5703125" style="38" customWidth="1"/>
    <col min="9973" max="9973" width="16.140625" style="38" customWidth="1"/>
    <col min="9974" max="9974" width="16" style="38" customWidth="1"/>
    <col min="9975" max="9975" width="16.5703125" style="38" bestFit="1" customWidth="1"/>
    <col min="9976" max="9976" width="8.5703125" style="38" customWidth="1"/>
    <col min="9977" max="9977" width="16.140625" style="38" customWidth="1"/>
    <col min="9978" max="9978" width="8.42578125" style="38" customWidth="1"/>
    <col min="9979" max="9979" width="15" style="38" customWidth="1"/>
    <col min="9980" max="9980" width="8.5703125" style="38" customWidth="1"/>
    <col min="9981" max="9981" width="16" style="38" customWidth="1"/>
    <col min="9982" max="9982" width="8" style="38" customWidth="1"/>
    <col min="9983" max="9983" width="15.5703125" style="38" customWidth="1"/>
    <col min="9984" max="9984" width="8.5703125" style="38" customWidth="1"/>
    <col min="9985" max="10222" width="6.7109375" style="38"/>
    <col min="10223" max="10223" width="57.7109375" style="38" customWidth="1"/>
    <col min="10224" max="10224" width="20.140625" style="38" customWidth="1"/>
    <col min="10225" max="10225" width="16.28515625" style="38" customWidth="1"/>
    <col min="10226" max="10226" width="16.5703125" style="38" bestFit="1" customWidth="1"/>
    <col min="10227" max="10227" width="9.140625" style="38" customWidth="1"/>
    <col min="10228" max="10228" width="20.5703125" style="38" customWidth="1"/>
    <col min="10229" max="10229" width="16.140625" style="38" customWidth="1"/>
    <col min="10230" max="10230" width="16" style="38" customWidth="1"/>
    <col min="10231" max="10231" width="16.5703125" style="38" bestFit="1" customWidth="1"/>
    <col min="10232" max="10232" width="8.5703125" style="38" customWidth="1"/>
    <col min="10233" max="10233" width="16.140625" style="38" customWidth="1"/>
    <col min="10234" max="10234" width="8.42578125" style="38" customWidth="1"/>
    <col min="10235" max="10235" width="15" style="38" customWidth="1"/>
    <col min="10236" max="10236" width="8.5703125" style="38" customWidth="1"/>
    <col min="10237" max="10237" width="16" style="38" customWidth="1"/>
    <col min="10238" max="10238" width="8" style="38" customWidth="1"/>
    <col min="10239" max="10239" width="15.5703125" style="38" customWidth="1"/>
    <col min="10240" max="10240" width="8.5703125" style="38" customWidth="1"/>
    <col min="10241" max="10478" width="6.7109375" style="38"/>
    <col min="10479" max="10479" width="57.7109375" style="38" customWidth="1"/>
    <col min="10480" max="10480" width="20.140625" style="38" customWidth="1"/>
    <col min="10481" max="10481" width="16.28515625" style="38" customWidth="1"/>
    <col min="10482" max="10482" width="16.5703125" style="38" bestFit="1" customWidth="1"/>
    <col min="10483" max="10483" width="9.140625" style="38" customWidth="1"/>
    <col min="10484" max="10484" width="20.5703125" style="38" customWidth="1"/>
    <col min="10485" max="10485" width="16.140625" style="38" customWidth="1"/>
    <col min="10486" max="10486" width="16" style="38" customWidth="1"/>
    <col min="10487" max="10487" width="16.5703125" style="38" bestFit="1" customWidth="1"/>
    <col min="10488" max="10488" width="8.5703125" style="38" customWidth="1"/>
    <col min="10489" max="10489" width="16.140625" style="38" customWidth="1"/>
    <col min="10490" max="10490" width="8.42578125" style="38" customWidth="1"/>
    <col min="10491" max="10491" width="15" style="38" customWidth="1"/>
    <col min="10492" max="10492" width="8.5703125" style="38" customWidth="1"/>
    <col min="10493" max="10493" width="16" style="38" customWidth="1"/>
    <col min="10494" max="10494" width="8" style="38" customWidth="1"/>
    <col min="10495" max="10495" width="15.5703125" style="38" customWidth="1"/>
    <col min="10496" max="10496" width="8.5703125" style="38" customWidth="1"/>
    <col min="10497" max="10734" width="6.7109375" style="38"/>
    <col min="10735" max="10735" width="57.7109375" style="38" customWidth="1"/>
    <col min="10736" max="10736" width="20.140625" style="38" customWidth="1"/>
    <col min="10737" max="10737" width="16.28515625" style="38" customWidth="1"/>
    <col min="10738" max="10738" width="16.5703125" style="38" bestFit="1" customWidth="1"/>
    <col min="10739" max="10739" width="9.140625" style="38" customWidth="1"/>
    <col min="10740" max="10740" width="20.5703125" style="38" customWidth="1"/>
    <col min="10741" max="10741" width="16.140625" style="38" customWidth="1"/>
    <col min="10742" max="10742" width="16" style="38" customWidth="1"/>
    <col min="10743" max="10743" width="16.5703125" style="38" bestFit="1" customWidth="1"/>
    <col min="10744" max="10744" width="8.5703125" style="38" customWidth="1"/>
    <col min="10745" max="10745" width="16.140625" style="38" customWidth="1"/>
    <col min="10746" max="10746" width="8.42578125" style="38" customWidth="1"/>
    <col min="10747" max="10747" width="15" style="38" customWidth="1"/>
    <col min="10748" max="10748" width="8.5703125" style="38" customWidth="1"/>
    <col min="10749" max="10749" width="16" style="38" customWidth="1"/>
    <col min="10750" max="10750" width="8" style="38" customWidth="1"/>
    <col min="10751" max="10751" width="15.5703125" style="38" customWidth="1"/>
    <col min="10752" max="10752" width="8.5703125" style="38" customWidth="1"/>
    <col min="10753" max="10990" width="6.7109375" style="38"/>
    <col min="10991" max="10991" width="57.7109375" style="38" customWidth="1"/>
    <col min="10992" max="10992" width="20.140625" style="38" customWidth="1"/>
    <col min="10993" max="10993" width="16.28515625" style="38" customWidth="1"/>
    <col min="10994" max="10994" width="16.5703125" style="38" bestFit="1" customWidth="1"/>
    <col min="10995" max="10995" width="9.140625" style="38" customWidth="1"/>
    <col min="10996" max="10996" width="20.5703125" style="38" customWidth="1"/>
    <col min="10997" max="10997" width="16.140625" style="38" customWidth="1"/>
    <col min="10998" max="10998" width="16" style="38" customWidth="1"/>
    <col min="10999" max="10999" width="16.5703125" style="38" bestFit="1" customWidth="1"/>
    <col min="11000" max="11000" width="8.5703125" style="38" customWidth="1"/>
    <col min="11001" max="11001" width="16.140625" style="38" customWidth="1"/>
    <col min="11002" max="11002" width="8.42578125" style="38" customWidth="1"/>
    <col min="11003" max="11003" width="15" style="38" customWidth="1"/>
    <col min="11004" max="11004" width="8.5703125" style="38" customWidth="1"/>
    <col min="11005" max="11005" width="16" style="38" customWidth="1"/>
    <col min="11006" max="11006" width="8" style="38" customWidth="1"/>
    <col min="11007" max="11007" width="15.5703125" style="38" customWidth="1"/>
    <col min="11008" max="11008" width="8.5703125" style="38" customWidth="1"/>
    <col min="11009" max="11246" width="6.7109375" style="38"/>
    <col min="11247" max="11247" width="57.7109375" style="38" customWidth="1"/>
    <col min="11248" max="11248" width="20.140625" style="38" customWidth="1"/>
    <col min="11249" max="11249" width="16.28515625" style="38" customWidth="1"/>
    <col min="11250" max="11250" width="16.5703125" style="38" bestFit="1" customWidth="1"/>
    <col min="11251" max="11251" width="9.140625" style="38" customWidth="1"/>
    <col min="11252" max="11252" width="20.5703125" style="38" customWidth="1"/>
    <col min="11253" max="11253" width="16.140625" style="38" customWidth="1"/>
    <col min="11254" max="11254" width="16" style="38" customWidth="1"/>
    <col min="11255" max="11255" width="16.5703125" style="38" bestFit="1" customWidth="1"/>
    <col min="11256" max="11256" width="8.5703125" style="38" customWidth="1"/>
    <col min="11257" max="11257" width="16.140625" style="38" customWidth="1"/>
    <col min="11258" max="11258" width="8.42578125" style="38" customWidth="1"/>
    <col min="11259" max="11259" width="15" style="38" customWidth="1"/>
    <col min="11260" max="11260" width="8.5703125" style="38" customWidth="1"/>
    <col min="11261" max="11261" width="16" style="38" customWidth="1"/>
    <col min="11262" max="11262" width="8" style="38" customWidth="1"/>
    <col min="11263" max="11263" width="15.5703125" style="38" customWidth="1"/>
    <col min="11264" max="11264" width="8.5703125" style="38" customWidth="1"/>
    <col min="11265" max="11502" width="6.7109375" style="38"/>
    <col min="11503" max="11503" width="57.7109375" style="38" customWidth="1"/>
    <col min="11504" max="11504" width="20.140625" style="38" customWidth="1"/>
    <col min="11505" max="11505" width="16.28515625" style="38" customWidth="1"/>
    <col min="11506" max="11506" width="16.5703125" style="38" bestFit="1" customWidth="1"/>
    <col min="11507" max="11507" width="9.140625" style="38" customWidth="1"/>
    <col min="11508" max="11508" width="20.5703125" style="38" customWidth="1"/>
    <col min="11509" max="11509" width="16.140625" style="38" customWidth="1"/>
    <col min="11510" max="11510" width="16" style="38" customWidth="1"/>
    <col min="11511" max="11511" width="16.5703125" style="38" bestFit="1" customWidth="1"/>
    <col min="11512" max="11512" width="8.5703125" style="38" customWidth="1"/>
    <col min="11513" max="11513" width="16.140625" style="38" customWidth="1"/>
    <col min="11514" max="11514" width="8.42578125" style="38" customWidth="1"/>
    <col min="11515" max="11515" width="15" style="38" customWidth="1"/>
    <col min="11516" max="11516" width="8.5703125" style="38" customWidth="1"/>
    <col min="11517" max="11517" width="16" style="38" customWidth="1"/>
    <col min="11518" max="11518" width="8" style="38" customWidth="1"/>
    <col min="11519" max="11519" width="15.5703125" style="38" customWidth="1"/>
    <col min="11520" max="11520" width="8.5703125" style="38" customWidth="1"/>
    <col min="11521" max="11758" width="6.7109375" style="38"/>
    <col min="11759" max="11759" width="57.7109375" style="38" customWidth="1"/>
    <col min="11760" max="11760" width="20.140625" style="38" customWidth="1"/>
    <col min="11761" max="11761" width="16.28515625" style="38" customWidth="1"/>
    <col min="11762" max="11762" width="16.5703125" style="38" bestFit="1" customWidth="1"/>
    <col min="11763" max="11763" width="9.140625" style="38" customWidth="1"/>
    <col min="11764" max="11764" width="20.5703125" style="38" customWidth="1"/>
    <col min="11765" max="11765" width="16.140625" style="38" customWidth="1"/>
    <col min="11766" max="11766" width="16" style="38" customWidth="1"/>
    <col min="11767" max="11767" width="16.5703125" style="38" bestFit="1" customWidth="1"/>
    <col min="11768" max="11768" width="8.5703125" style="38" customWidth="1"/>
    <col min="11769" max="11769" width="16.140625" style="38" customWidth="1"/>
    <col min="11770" max="11770" width="8.42578125" style="38" customWidth="1"/>
    <col min="11771" max="11771" width="15" style="38" customWidth="1"/>
    <col min="11772" max="11772" width="8.5703125" style="38" customWidth="1"/>
    <col min="11773" max="11773" width="16" style="38" customWidth="1"/>
    <col min="11774" max="11774" width="8" style="38" customWidth="1"/>
    <col min="11775" max="11775" width="15.5703125" style="38" customWidth="1"/>
    <col min="11776" max="11776" width="8.5703125" style="38" customWidth="1"/>
    <col min="11777" max="12014" width="6.7109375" style="38"/>
    <col min="12015" max="12015" width="57.7109375" style="38" customWidth="1"/>
    <col min="12016" max="12016" width="20.140625" style="38" customWidth="1"/>
    <col min="12017" max="12017" width="16.28515625" style="38" customWidth="1"/>
    <col min="12018" max="12018" width="16.5703125" style="38" bestFit="1" customWidth="1"/>
    <col min="12019" max="12019" width="9.140625" style="38" customWidth="1"/>
    <col min="12020" max="12020" width="20.5703125" style="38" customWidth="1"/>
    <col min="12021" max="12021" width="16.140625" style="38" customWidth="1"/>
    <col min="12022" max="12022" width="16" style="38" customWidth="1"/>
    <col min="12023" max="12023" width="16.5703125" style="38" bestFit="1" customWidth="1"/>
    <col min="12024" max="12024" width="8.5703125" style="38" customWidth="1"/>
    <col min="12025" max="12025" width="16.140625" style="38" customWidth="1"/>
    <col min="12026" max="12026" width="8.42578125" style="38" customWidth="1"/>
    <col min="12027" max="12027" width="15" style="38" customWidth="1"/>
    <col min="12028" max="12028" width="8.5703125" style="38" customWidth="1"/>
    <col min="12029" max="12029" width="16" style="38" customWidth="1"/>
    <col min="12030" max="12030" width="8" style="38" customWidth="1"/>
    <col min="12031" max="12031" width="15.5703125" style="38" customWidth="1"/>
    <col min="12032" max="12032" width="8.5703125" style="38" customWidth="1"/>
    <col min="12033" max="12270" width="6.7109375" style="38"/>
    <col min="12271" max="12271" width="57.7109375" style="38" customWidth="1"/>
    <col min="12272" max="12272" width="20.140625" style="38" customWidth="1"/>
    <col min="12273" max="12273" width="16.28515625" style="38" customWidth="1"/>
    <col min="12274" max="12274" width="16.5703125" style="38" bestFit="1" customWidth="1"/>
    <col min="12275" max="12275" width="9.140625" style="38" customWidth="1"/>
    <col min="12276" max="12276" width="20.5703125" style="38" customWidth="1"/>
    <col min="12277" max="12277" width="16.140625" style="38" customWidth="1"/>
    <col min="12278" max="12278" width="16" style="38" customWidth="1"/>
    <col min="12279" max="12279" width="16.5703125" style="38" bestFit="1" customWidth="1"/>
    <col min="12280" max="12280" width="8.5703125" style="38" customWidth="1"/>
    <col min="12281" max="12281" width="16.140625" style="38" customWidth="1"/>
    <col min="12282" max="12282" width="8.42578125" style="38" customWidth="1"/>
    <col min="12283" max="12283" width="15" style="38" customWidth="1"/>
    <col min="12284" max="12284" width="8.5703125" style="38" customWidth="1"/>
    <col min="12285" max="12285" width="16" style="38" customWidth="1"/>
    <col min="12286" max="12286" width="8" style="38" customWidth="1"/>
    <col min="12287" max="12287" width="15.5703125" style="38" customWidth="1"/>
    <col min="12288" max="12288" width="8.5703125" style="38" customWidth="1"/>
    <col min="12289" max="12526" width="6.7109375" style="38"/>
    <col min="12527" max="12527" width="57.7109375" style="38" customWidth="1"/>
    <col min="12528" max="12528" width="20.140625" style="38" customWidth="1"/>
    <col min="12529" max="12529" width="16.28515625" style="38" customWidth="1"/>
    <col min="12530" max="12530" width="16.5703125" style="38" bestFit="1" customWidth="1"/>
    <col min="12531" max="12531" width="9.140625" style="38" customWidth="1"/>
    <col min="12532" max="12532" width="20.5703125" style="38" customWidth="1"/>
    <col min="12533" max="12533" width="16.140625" style="38" customWidth="1"/>
    <col min="12534" max="12534" width="16" style="38" customWidth="1"/>
    <col min="12535" max="12535" width="16.5703125" style="38" bestFit="1" customWidth="1"/>
    <col min="12536" max="12536" width="8.5703125" style="38" customWidth="1"/>
    <col min="12537" max="12537" width="16.140625" style="38" customWidth="1"/>
    <col min="12538" max="12538" width="8.42578125" style="38" customWidth="1"/>
    <col min="12539" max="12539" width="15" style="38" customWidth="1"/>
    <col min="12540" max="12540" width="8.5703125" style="38" customWidth="1"/>
    <col min="12541" max="12541" width="16" style="38" customWidth="1"/>
    <col min="12542" max="12542" width="8" style="38" customWidth="1"/>
    <col min="12543" max="12543" width="15.5703125" style="38" customWidth="1"/>
    <col min="12544" max="12544" width="8.5703125" style="38" customWidth="1"/>
    <col min="12545" max="12782" width="6.7109375" style="38"/>
    <col min="12783" max="12783" width="57.7109375" style="38" customWidth="1"/>
    <col min="12784" max="12784" width="20.140625" style="38" customWidth="1"/>
    <col min="12785" max="12785" width="16.28515625" style="38" customWidth="1"/>
    <col min="12786" max="12786" width="16.5703125" style="38" bestFit="1" customWidth="1"/>
    <col min="12787" max="12787" width="9.140625" style="38" customWidth="1"/>
    <col min="12788" max="12788" width="20.5703125" style="38" customWidth="1"/>
    <col min="12789" max="12789" width="16.140625" style="38" customWidth="1"/>
    <col min="12790" max="12790" width="16" style="38" customWidth="1"/>
    <col min="12791" max="12791" width="16.5703125" style="38" bestFit="1" customWidth="1"/>
    <col min="12792" max="12792" width="8.5703125" style="38" customWidth="1"/>
    <col min="12793" max="12793" width="16.140625" style="38" customWidth="1"/>
    <col min="12794" max="12794" width="8.42578125" style="38" customWidth="1"/>
    <col min="12795" max="12795" width="15" style="38" customWidth="1"/>
    <col min="12796" max="12796" width="8.5703125" style="38" customWidth="1"/>
    <col min="12797" max="12797" width="16" style="38" customWidth="1"/>
    <col min="12798" max="12798" width="8" style="38" customWidth="1"/>
    <col min="12799" max="12799" width="15.5703125" style="38" customWidth="1"/>
    <col min="12800" max="12800" width="8.5703125" style="38" customWidth="1"/>
    <col min="12801" max="13038" width="6.7109375" style="38"/>
    <col min="13039" max="13039" width="57.7109375" style="38" customWidth="1"/>
    <col min="13040" max="13040" width="20.140625" style="38" customWidth="1"/>
    <col min="13041" max="13041" width="16.28515625" style="38" customWidth="1"/>
    <col min="13042" max="13042" width="16.5703125" style="38" bestFit="1" customWidth="1"/>
    <col min="13043" max="13043" width="9.140625" style="38" customWidth="1"/>
    <col min="13044" max="13044" width="20.5703125" style="38" customWidth="1"/>
    <col min="13045" max="13045" width="16.140625" style="38" customWidth="1"/>
    <col min="13046" max="13046" width="16" style="38" customWidth="1"/>
    <col min="13047" max="13047" width="16.5703125" style="38" bestFit="1" customWidth="1"/>
    <col min="13048" max="13048" width="8.5703125" style="38" customWidth="1"/>
    <col min="13049" max="13049" width="16.140625" style="38" customWidth="1"/>
    <col min="13050" max="13050" width="8.42578125" style="38" customWidth="1"/>
    <col min="13051" max="13051" width="15" style="38" customWidth="1"/>
    <col min="13052" max="13052" width="8.5703125" style="38" customWidth="1"/>
    <col min="13053" max="13053" width="16" style="38" customWidth="1"/>
    <col min="13054" max="13054" width="8" style="38" customWidth="1"/>
    <col min="13055" max="13055" width="15.5703125" style="38" customWidth="1"/>
    <col min="13056" max="13056" width="8.5703125" style="38" customWidth="1"/>
    <col min="13057" max="13294" width="6.7109375" style="38"/>
    <col min="13295" max="13295" width="57.7109375" style="38" customWidth="1"/>
    <col min="13296" max="13296" width="20.140625" style="38" customWidth="1"/>
    <col min="13297" max="13297" width="16.28515625" style="38" customWidth="1"/>
    <col min="13298" max="13298" width="16.5703125" style="38" bestFit="1" customWidth="1"/>
    <col min="13299" max="13299" width="9.140625" style="38" customWidth="1"/>
    <col min="13300" max="13300" width="20.5703125" style="38" customWidth="1"/>
    <col min="13301" max="13301" width="16.140625" style="38" customWidth="1"/>
    <col min="13302" max="13302" width="16" style="38" customWidth="1"/>
    <col min="13303" max="13303" width="16.5703125" style="38" bestFit="1" customWidth="1"/>
    <col min="13304" max="13304" width="8.5703125" style="38" customWidth="1"/>
    <col min="13305" max="13305" width="16.140625" style="38" customWidth="1"/>
    <col min="13306" max="13306" width="8.42578125" style="38" customWidth="1"/>
    <col min="13307" max="13307" width="15" style="38" customWidth="1"/>
    <col min="13308" max="13308" width="8.5703125" style="38" customWidth="1"/>
    <col min="13309" max="13309" width="16" style="38" customWidth="1"/>
    <col min="13310" max="13310" width="8" style="38" customWidth="1"/>
    <col min="13311" max="13311" width="15.5703125" style="38" customWidth="1"/>
    <col min="13312" max="13312" width="8.5703125" style="38" customWidth="1"/>
    <col min="13313" max="13550" width="6.7109375" style="38"/>
    <col min="13551" max="13551" width="57.7109375" style="38" customWidth="1"/>
    <col min="13552" max="13552" width="20.140625" style="38" customWidth="1"/>
    <col min="13553" max="13553" width="16.28515625" style="38" customWidth="1"/>
    <col min="13554" max="13554" width="16.5703125" style="38" bestFit="1" customWidth="1"/>
    <col min="13555" max="13555" width="9.140625" style="38" customWidth="1"/>
    <col min="13556" max="13556" width="20.5703125" style="38" customWidth="1"/>
    <col min="13557" max="13557" width="16.140625" style="38" customWidth="1"/>
    <col min="13558" max="13558" width="16" style="38" customWidth="1"/>
    <col min="13559" max="13559" width="16.5703125" style="38" bestFit="1" customWidth="1"/>
    <col min="13560" max="13560" width="8.5703125" style="38" customWidth="1"/>
    <col min="13561" max="13561" width="16.140625" style="38" customWidth="1"/>
    <col min="13562" max="13562" width="8.42578125" style="38" customWidth="1"/>
    <col min="13563" max="13563" width="15" style="38" customWidth="1"/>
    <col min="13564" max="13564" width="8.5703125" style="38" customWidth="1"/>
    <col min="13565" max="13565" width="16" style="38" customWidth="1"/>
    <col min="13566" max="13566" width="8" style="38" customWidth="1"/>
    <col min="13567" max="13567" width="15.5703125" style="38" customWidth="1"/>
    <col min="13568" max="13568" width="8.5703125" style="38" customWidth="1"/>
    <col min="13569" max="13806" width="6.7109375" style="38"/>
    <col min="13807" max="13807" width="57.7109375" style="38" customWidth="1"/>
    <col min="13808" max="13808" width="20.140625" style="38" customWidth="1"/>
    <col min="13809" max="13809" width="16.28515625" style="38" customWidth="1"/>
    <col min="13810" max="13810" width="16.5703125" style="38" bestFit="1" customWidth="1"/>
    <col min="13811" max="13811" width="9.140625" style="38" customWidth="1"/>
    <col min="13812" max="13812" width="20.5703125" style="38" customWidth="1"/>
    <col min="13813" max="13813" width="16.140625" style="38" customWidth="1"/>
    <col min="13814" max="13814" width="16" style="38" customWidth="1"/>
    <col min="13815" max="13815" width="16.5703125" style="38" bestFit="1" customWidth="1"/>
    <col min="13816" max="13816" width="8.5703125" style="38" customWidth="1"/>
    <col min="13817" max="13817" width="16.140625" style="38" customWidth="1"/>
    <col min="13818" max="13818" width="8.42578125" style="38" customWidth="1"/>
    <col min="13819" max="13819" width="15" style="38" customWidth="1"/>
    <col min="13820" max="13820" width="8.5703125" style="38" customWidth="1"/>
    <col min="13821" max="13821" width="16" style="38" customWidth="1"/>
    <col min="13822" max="13822" width="8" style="38" customWidth="1"/>
    <col min="13823" max="13823" width="15.5703125" style="38" customWidth="1"/>
    <col min="13824" max="13824" width="8.5703125" style="38" customWidth="1"/>
    <col min="13825" max="14062" width="6.7109375" style="38"/>
    <col min="14063" max="14063" width="57.7109375" style="38" customWidth="1"/>
    <col min="14064" max="14064" width="20.140625" style="38" customWidth="1"/>
    <col min="14065" max="14065" width="16.28515625" style="38" customWidth="1"/>
    <col min="14066" max="14066" width="16.5703125" style="38" bestFit="1" customWidth="1"/>
    <col min="14067" max="14067" width="9.140625" style="38" customWidth="1"/>
    <col min="14068" max="14068" width="20.5703125" style="38" customWidth="1"/>
    <col min="14069" max="14069" width="16.140625" style="38" customWidth="1"/>
    <col min="14070" max="14070" width="16" style="38" customWidth="1"/>
    <col min="14071" max="14071" width="16.5703125" style="38" bestFit="1" customWidth="1"/>
    <col min="14072" max="14072" width="8.5703125" style="38" customWidth="1"/>
    <col min="14073" max="14073" width="16.140625" style="38" customWidth="1"/>
    <col min="14074" max="14074" width="8.42578125" style="38" customWidth="1"/>
    <col min="14075" max="14075" width="15" style="38" customWidth="1"/>
    <col min="14076" max="14076" width="8.5703125" style="38" customWidth="1"/>
    <col min="14077" max="14077" width="16" style="38" customWidth="1"/>
    <col min="14078" max="14078" width="8" style="38" customWidth="1"/>
    <col min="14079" max="14079" width="15.5703125" style="38" customWidth="1"/>
    <col min="14080" max="14080" width="8.5703125" style="38" customWidth="1"/>
    <col min="14081" max="14318" width="6.7109375" style="38"/>
    <col min="14319" max="14319" width="57.7109375" style="38" customWidth="1"/>
    <col min="14320" max="14320" width="20.140625" style="38" customWidth="1"/>
    <col min="14321" max="14321" width="16.28515625" style="38" customWidth="1"/>
    <col min="14322" max="14322" width="16.5703125" style="38" bestFit="1" customWidth="1"/>
    <col min="14323" max="14323" width="9.140625" style="38" customWidth="1"/>
    <col min="14324" max="14324" width="20.5703125" style="38" customWidth="1"/>
    <col min="14325" max="14325" width="16.140625" style="38" customWidth="1"/>
    <col min="14326" max="14326" width="16" style="38" customWidth="1"/>
    <col min="14327" max="14327" width="16.5703125" style="38" bestFit="1" customWidth="1"/>
    <col min="14328" max="14328" width="8.5703125" style="38" customWidth="1"/>
    <col min="14329" max="14329" width="16.140625" style="38" customWidth="1"/>
    <col min="14330" max="14330" width="8.42578125" style="38" customWidth="1"/>
    <col min="14331" max="14331" width="15" style="38" customWidth="1"/>
    <col min="14332" max="14332" width="8.5703125" style="38" customWidth="1"/>
    <col min="14333" max="14333" width="16" style="38" customWidth="1"/>
    <col min="14334" max="14334" width="8" style="38" customWidth="1"/>
    <col min="14335" max="14335" width="15.5703125" style="38" customWidth="1"/>
    <col min="14336" max="14336" width="8.5703125" style="38" customWidth="1"/>
    <col min="14337" max="14574" width="6.7109375" style="38"/>
    <col min="14575" max="14575" width="57.7109375" style="38" customWidth="1"/>
    <col min="14576" max="14576" width="20.140625" style="38" customWidth="1"/>
    <col min="14577" max="14577" width="16.28515625" style="38" customWidth="1"/>
    <col min="14578" max="14578" width="16.5703125" style="38" bestFit="1" customWidth="1"/>
    <col min="14579" max="14579" width="9.140625" style="38" customWidth="1"/>
    <col min="14580" max="14580" width="20.5703125" style="38" customWidth="1"/>
    <col min="14581" max="14581" width="16.140625" style="38" customWidth="1"/>
    <col min="14582" max="14582" width="16" style="38" customWidth="1"/>
    <col min="14583" max="14583" width="16.5703125" style="38" bestFit="1" customWidth="1"/>
    <col min="14584" max="14584" width="8.5703125" style="38" customWidth="1"/>
    <col min="14585" max="14585" width="16.140625" style="38" customWidth="1"/>
    <col min="14586" max="14586" width="8.42578125" style="38" customWidth="1"/>
    <col min="14587" max="14587" width="15" style="38" customWidth="1"/>
    <col min="14588" max="14588" width="8.5703125" style="38" customWidth="1"/>
    <col min="14589" max="14589" width="16" style="38" customWidth="1"/>
    <col min="14590" max="14590" width="8" style="38" customWidth="1"/>
    <col min="14591" max="14591" width="15.5703125" style="38" customWidth="1"/>
    <col min="14592" max="14592" width="8.5703125" style="38" customWidth="1"/>
    <col min="14593" max="14830" width="6.7109375" style="38"/>
    <col min="14831" max="14831" width="57.7109375" style="38" customWidth="1"/>
    <col min="14832" max="14832" width="20.140625" style="38" customWidth="1"/>
    <col min="14833" max="14833" width="16.28515625" style="38" customWidth="1"/>
    <col min="14834" max="14834" width="16.5703125" style="38" bestFit="1" customWidth="1"/>
    <col min="14835" max="14835" width="9.140625" style="38" customWidth="1"/>
    <col min="14836" max="14836" width="20.5703125" style="38" customWidth="1"/>
    <col min="14837" max="14837" width="16.140625" style="38" customWidth="1"/>
    <col min="14838" max="14838" width="16" style="38" customWidth="1"/>
    <col min="14839" max="14839" width="16.5703125" style="38" bestFit="1" customWidth="1"/>
    <col min="14840" max="14840" width="8.5703125" style="38" customWidth="1"/>
    <col min="14841" max="14841" width="16.140625" style="38" customWidth="1"/>
    <col min="14842" max="14842" width="8.42578125" style="38" customWidth="1"/>
    <col min="14843" max="14843" width="15" style="38" customWidth="1"/>
    <col min="14844" max="14844" width="8.5703125" style="38" customWidth="1"/>
    <col min="14845" max="14845" width="16" style="38" customWidth="1"/>
    <col min="14846" max="14846" width="8" style="38" customWidth="1"/>
    <col min="14847" max="14847" width="15.5703125" style="38" customWidth="1"/>
    <col min="14848" max="14848" width="8.5703125" style="38" customWidth="1"/>
    <col min="14849" max="15086" width="6.7109375" style="38"/>
    <col min="15087" max="15087" width="57.7109375" style="38" customWidth="1"/>
    <col min="15088" max="15088" width="20.140625" style="38" customWidth="1"/>
    <col min="15089" max="15089" width="16.28515625" style="38" customWidth="1"/>
    <col min="15090" max="15090" width="16.5703125" style="38" bestFit="1" customWidth="1"/>
    <col min="15091" max="15091" width="9.140625" style="38" customWidth="1"/>
    <col min="15092" max="15092" width="20.5703125" style="38" customWidth="1"/>
    <col min="15093" max="15093" width="16.140625" style="38" customWidth="1"/>
    <col min="15094" max="15094" width="16" style="38" customWidth="1"/>
    <col min="15095" max="15095" width="16.5703125" style="38" bestFit="1" customWidth="1"/>
    <col min="15096" max="15096" width="8.5703125" style="38" customWidth="1"/>
    <col min="15097" max="15097" width="16.140625" style="38" customWidth="1"/>
    <col min="15098" max="15098" width="8.42578125" style="38" customWidth="1"/>
    <col min="15099" max="15099" width="15" style="38" customWidth="1"/>
    <col min="15100" max="15100" width="8.5703125" style="38" customWidth="1"/>
    <col min="15101" max="15101" width="16" style="38" customWidth="1"/>
    <col min="15102" max="15102" width="8" style="38" customWidth="1"/>
    <col min="15103" max="15103" width="15.5703125" style="38" customWidth="1"/>
    <col min="15104" max="15104" width="8.5703125" style="38" customWidth="1"/>
    <col min="15105" max="15342" width="6.7109375" style="38"/>
    <col min="15343" max="15343" width="57.7109375" style="38" customWidth="1"/>
    <col min="15344" max="15344" width="20.140625" style="38" customWidth="1"/>
    <col min="15345" max="15345" width="16.28515625" style="38" customWidth="1"/>
    <col min="15346" max="15346" width="16.5703125" style="38" bestFit="1" customWidth="1"/>
    <col min="15347" max="15347" width="9.140625" style="38" customWidth="1"/>
    <col min="15348" max="15348" width="20.5703125" style="38" customWidth="1"/>
    <col min="15349" max="15349" width="16.140625" style="38" customWidth="1"/>
    <col min="15350" max="15350" width="16" style="38" customWidth="1"/>
    <col min="15351" max="15351" width="16.5703125" style="38" bestFit="1" customWidth="1"/>
    <col min="15352" max="15352" width="8.5703125" style="38" customWidth="1"/>
    <col min="15353" max="15353" width="16.140625" style="38" customWidth="1"/>
    <col min="15354" max="15354" width="8.42578125" style="38" customWidth="1"/>
    <col min="15355" max="15355" width="15" style="38" customWidth="1"/>
    <col min="15356" max="15356" width="8.5703125" style="38" customWidth="1"/>
    <col min="15357" max="15357" width="16" style="38" customWidth="1"/>
    <col min="15358" max="15358" width="8" style="38" customWidth="1"/>
    <col min="15359" max="15359" width="15.5703125" style="38" customWidth="1"/>
    <col min="15360" max="15360" width="8.5703125" style="38" customWidth="1"/>
    <col min="15361" max="15598" width="6.7109375" style="38"/>
    <col min="15599" max="15599" width="57.7109375" style="38" customWidth="1"/>
    <col min="15600" max="15600" width="20.140625" style="38" customWidth="1"/>
    <col min="15601" max="15601" width="16.28515625" style="38" customWidth="1"/>
    <col min="15602" max="15602" width="16.5703125" style="38" bestFit="1" customWidth="1"/>
    <col min="15603" max="15603" width="9.140625" style="38" customWidth="1"/>
    <col min="15604" max="15604" width="20.5703125" style="38" customWidth="1"/>
    <col min="15605" max="15605" width="16.140625" style="38" customWidth="1"/>
    <col min="15606" max="15606" width="16" style="38" customWidth="1"/>
    <col min="15607" max="15607" width="16.5703125" style="38" bestFit="1" customWidth="1"/>
    <col min="15608" max="15608" width="8.5703125" style="38" customWidth="1"/>
    <col min="15609" max="15609" width="16.140625" style="38" customWidth="1"/>
    <col min="15610" max="15610" width="8.42578125" style="38" customWidth="1"/>
    <col min="15611" max="15611" width="15" style="38" customWidth="1"/>
    <col min="15612" max="15612" width="8.5703125" style="38" customWidth="1"/>
    <col min="15613" max="15613" width="16" style="38" customWidth="1"/>
    <col min="15614" max="15614" width="8" style="38" customWidth="1"/>
    <col min="15615" max="15615" width="15.5703125" style="38" customWidth="1"/>
    <col min="15616" max="15616" width="8.5703125" style="38" customWidth="1"/>
    <col min="15617" max="15854" width="6.7109375" style="38"/>
    <col min="15855" max="15855" width="57.7109375" style="38" customWidth="1"/>
    <col min="15856" max="15856" width="20.140625" style="38" customWidth="1"/>
    <col min="15857" max="15857" width="16.28515625" style="38" customWidth="1"/>
    <col min="15858" max="15858" width="16.5703125" style="38" bestFit="1" customWidth="1"/>
    <col min="15859" max="15859" width="9.140625" style="38" customWidth="1"/>
    <col min="15860" max="15860" width="20.5703125" style="38" customWidth="1"/>
    <col min="15861" max="15861" width="16.140625" style="38" customWidth="1"/>
    <col min="15862" max="15862" width="16" style="38" customWidth="1"/>
    <col min="15863" max="15863" width="16.5703125" style="38" bestFit="1" customWidth="1"/>
    <col min="15864" max="15864" width="8.5703125" style="38" customWidth="1"/>
    <col min="15865" max="15865" width="16.140625" style="38" customWidth="1"/>
    <col min="15866" max="15866" width="8.42578125" style="38" customWidth="1"/>
    <col min="15867" max="15867" width="15" style="38" customWidth="1"/>
    <col min="15868" max="15868" width="8.5703125" style="38" customWidth="1"/>
    <col min="15869" max="15869" width="16" style="38" customWidth="1"/>
    <col min="15870" max="15870" width="8" style="38" customWidth="1"/>
    <col min="15871" max="15871" width="15.5703125" style="38" customWidth="1"/>
    <col min="15872" max="15872" width="8.5703125" style="38" customWidth="1"/>
    <col min="15873" max="16110" width="6.7109375" style="38"/>
    <col min="16111" max="16111" width="57.7109375" style="38" customWidth="1"/>
    <col min="16112" max="16112" width="20.140625" style="38" customWidth="1"/>
    <col min="16113" max="16113" width="16.28515625" style="38" customWidth="1"/>
    <col min="16114" max="16114" width="16.5703125" style="38" bestFit="1" customWidth="1"/>
    <col min="16115" max="16115" width="9.140625" style="38" customWidth="1"/>
    <col min="16116" max="16116" width="20.5703125" style="38" customWidth="1"/>
    <col min="16117" max="16117" width="16.140625" style="38" customWidth="1"/>
    <col min="16118" max="16118" width="16" style="38" customWidth="1"/>
    <col min="16119" max="16119" width="16.5703125" style="38" bestFit="1" customWidth="1"/>
    <col min="16120" max="16120" width="8.5703125" style="38" customWidth="1"/>
    <col min="16121" max="16121" width="16.140625" style="38" customWidth="1"/>
    <col min="16122" max="16122" width="8.42578125" style="38" customWidth="1"/>
    <col min="16123" max="16123" width="15" style="38" customWidth="1"/>
    <col min="16124" max="16124" width="8.5703125" style="38" customWidth="1"/>
    <col min="16125" max="16125" width="16" style="38" customWidth="1"/>
    <col min="16126" max="16126" width="8" style="38" customWidth="1"/>
    <col min="16127" max="16127" width="15.5703125" style="38" customWidth="1"/>
    <col min="16128" max="16128" width="8.5703125" style="38" customWidth="1"/>
    <col min="16129" max="16384" width="6.7109375" style="38"/>
  </cols>
  <sheetData>
    <row r="1" spans="1:18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8</v>
      </c>
    </row>
    <row r="3" spans="1:18" ht="18.75" customHeight="1" x14ac:dyDescent="0.2">
      <c r="A3" s="1030" t="s">
        <v>324</v>
      </c>
      <c r="B3" s="1030"/>
      <c r="C3" s="1030"/>
      <c r="D3" s="1030"/>
      <c r="E3" s="1030"/>
      <c r="F3" s="1030"/>
      <c r="G3" s="1030"/>
      <c r="H3" s="1030"/>
      <c r="I3" s="1030"/>
      <c r="J3" s="1030"/>
      <c r="K3" s="1030"/>
      <c r="L3" s="1030"/>
      <c r="M3" s="1030"/>
      <c r="N3" s="1030"/>
      <c r="O3" s="1030"/>
      <c r="P3" s="1030"/>
      <c r="Q3" s="1030"/>
      <c r="R3" s="1030"/>
    </row>
    <row r="4" spans="1:18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18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18" ht="16.5" thickBot="1" x14ac:dyDescent="0.3">
      <c r="A6" s="235"/>
      <c r="B6" s="236" t="s">
        <v>64</v>
      </c>
      <c r="C6" s="237" t="s">
        <v>65</v>
      </c>
      <c r="D6" s="238"/>
      <c r="E6" s="239"/>
      <c r="F6" s="240" t="s">
        <v>64</v>
      </c>
      <c r="G6" s="241" t="s">
        <v>65</v>
      </c>
      <c r="H6" s="242"/>
      <c r="I6" s="243"/>
      <c r="J6" s="244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18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0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43</v>
      </c>
      <c r="L7" s="1041"/>
      <c r="M7" s="1040" t="s">
        <v>867</v>
      </c>
      <c r="N7" s="1041"/>
      <c r="O7" s="1040" t="s">
        <v>45</v>
      </c>
      <c r="P7" s="1041"/>
      <c r="Q7" s="1040" t="s">
        <v>122</v>
      </c>
      <c r="R7" s="1041"/>
    </row>
    <row r="8" spans="1:18" x14ac:dyDescent="0.25">
      <c r="A8" s="235"/>
      <c r="B8" s="246" t="s">
        <v>868</v>
      </c>
      <c r="C8" s="247" t="s">
        <v>71</v>
      </c>
      <c r="D8" s="248" t="s">
        <v>72</v>
      </c>
      <c r="E8" s="239" t="s">
        <v>325</v>
      </c>
      <c r="F8" s="240" t="s">
        <v>868</v>
      </c>
      <c r="G8" s="247" t="s">
        <v>71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18" x14ac:dyDescent="0.25">
      <c r="A9" s="245"/>
      <c r="B9" s="246" t="s">
        <v>869</v>
      </c>
      <c r="C9" s="247" t="s">
        <v>75</v>
      </c>
      <c r="D9" s="252"/>
      <c r="E9" s="239"/>
      <c r="F9" s="240" t="s">
        <v>869</v>
      </c>
      <c r="G9" s="247" t="s">
        <v>75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18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0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18" ht="16.5" thickBot="1" x14ac:dyDescent="0.3">
      <c r="A11" s="253"/>
      <c r="B11" s="254">
        <v>1</v>
      </c>
      <c r="C11" s="255">
        <v>2</v>
      </c>
      <c r="D11" s="256">
        <v>3</v>
      </c>
      <c r="E11" s="257">
        <v>4</v>
      </c>
      <c r="F11" s="254">
        <v>6</v>
      </c>
      <c r="G11" s="257">
        <v>7</v>
      </c>
      <c r="H11" s="257">
        <v>8</v>
      </c>
      <c r="I11" s="257">
        <v>9</v>
      </c>
      <c r="J11" s="257">
        <v>10</v>
      </c>
      <c r="K11" s="254">
        <v>11</v>
      </c>
      <c r="L11" s="258">
        <v>12</v>
      </c>
      <c r="M11" s="254">
        <v>13</v>
      </c>
      <c r="N11" s="258">
        <v>14</v>
      </c>
      <c r="O11" s="254">
        <v>15</v>
      </c>
      <c r="P11" s="258">
        <v>16</v>
      </c>
      <c r="Q11" s="256">
        <v>17</v>
      </c>
      <c r="R11" s="259">
        <v>18</v>
      </c>
    </row>
    <row r="12" spans="1:18" ht="18.95" customHeight="1" x14ac:dyDescent="0.25">
      <c r="A12" s="260" t="s">
        <v>952</v>
      </c>
      <c r="B12" s="261">
        <v>190718830</v>
      </c>
      <c r="C12" s="262">
        <v>8805356</v>
      </c>
      <c r="D12" s="262">
        <v>181913474</v>
      </c>
      <c r="E12" s="263">
        <v>407</v>
      </c>
      <c r="F12" s="261">
        <v>190718830</v>
      </c>
      <c r="G12" s="262">
        <v>8805356</v>
      </c>
      <c r="H12" s="262">
        <v>3632400</v>
      </c>
      <c r="I12" s="262">
        <v>181913474</v>
      </c>
      <c r="J12" s="263">
        <v>407</v>
      </c>
      <c r="K12" s="264">
        <v>181913474</v>
      </c>
      <c r="L12" s="265">
        <v>407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</row>
    <row r="13" spans="1:18" ht="18.95" customHeight="1" x14ac:dyDescent="0.25">
      <c r="A13" s="267" t="s">
        <v>953</v>
      </c>
      <c r="B13" s="268">
        <v>501166798</v>
      </c>
      <c r="C13" s="269">
        <v>283922559</v>
      </c>
      <c r="D13" s="269">
        <v>217244239</v>
      </c>
      <c r="E13" s="270">
        <v>360</v>
      </c>
      <c r="F13" s="268">
        <v>503406798</v>
      </c>
      <c r="G13" s="269">
        <v>286162559</v>
      </c>
      <c r="H13" s="269">
        <v>276519100</v>
      </c>
      <c r="I13" s="269">
        <v>217244239</v>
      </c>
      <c r="J13" s="270">
        <v>360</v>
      </c>
      <c r="K13" s="271">
        <v>217244239</v>
      </c>
      <c r="L13" s="272">
        <v>360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18" ht="18.95" customHeight="1" x14ac:dyDescent="0.25">
      <c r="A14" s="267" t="s">
        <v>954</v>
      </c>
      <c r="B14" s="268">
        <v>236171121</v>
      </c>
      <c r="C14" s="269">
        <v>116585522</v>
      </c>
      <c r="D14" s="269">
        <v>119585599</v>
      </c>
      <c r="E14" s="270">
        <v>213</v>
      </c>
      <c r="F14" s="268">
        <v>237573538</v>
      </c>
      <c r="G14" s="269">
        <v>117987939</v>
      </c>
      <c r="H14" s="269">
        <v>116332417</v>
      </c>
      <c r="I14" s="269">
        <v>119585599</v>
      </c>
      <c r="J14" s="270">
        <v>213</v>
      </c>
      <c r="K14" s="271">
        <v>119585599</v>
      </c>
      <c r="L14" s="272">
        <v>213</v>
      </c>
      <c r="M14" s="271">
        <v>0</v>
      </c>
      <c r="N14" s="272">
        <v>0</v>
      </c>
      <c r="O14" s="271">
        <v>0</v>
      </c>
      <c r="P14" s="272">
        <v>0</v>
      </c>
      <c r="Q14" s="271">
        <v>0</v>
      </c>
      <c r="R14" s="272">
        <v>0</v>
      </c>
    </row>
    <row r="15" spans="1:18" ht="18.95" customHeight="1" x14ac:dyDescent="0.25">
      <c r="A15" s="267" t="s">
        <v>955</v>
      </c>
      <c r="B15" s="268">
        <v>384824392</v>
      </c>
      <c r="C15" s="269">
        <v>58535863</v>
      </c>
      <c r="D15" s="269">
        <v>326288529</v>
      </c>
      <c r="E15" s="270">
        <v>500.2</v>
      </c>
      <c r="F15" s="268">
        <v>390555454</v>
      </c>
      <c r="G15" s="269">
        <v>56648363</v>
      </c>
      <c r="H15" s="269">
        <v>10464000</v>
      </c>
      <c r="I15" s="269">
        <v>333907091</v>
      </c>
      <c r="J15" s="270">
        <v>526.22</v>
      </c>
      <c r="K15" s="271">
        <v>123913710</v>
      </c>
      <c r="L15" s="272">
        <v>250.22000000000003</v>
      </c>
      <c r="M15" s="271">
        <v>0</v>
      </c>
      <c r="N15" s="272">
        <v>0</v>
      </c>
      <c r="O15" s="271">
        <v>209993381</v>
      </c>
      <c r="P15" s="272">
        <v>276</v>
      </c>
      <c r="Q15" s="271">
        <v>0</v>
      </c>
      <c r="R15" s="272">
        <v>0</v>
      </c>
    </row>
    <row r="16" spans="1:18" ht="18.95" customHeight="1" x14ac:dyDescent="0.25">
      <c r="A16" s="267" t="s">
        <v>956</v>
      </c>
      <c r="B16" s="268">
        <v>1034852243</v>
      </c>
      <c r="C16" s="269">
        <v>9594378</v>
      </c>
      <c r="D16" s="269">
        <v>1025257865</v>
      </c>
      <c r="E16" s="270">
        <v>2137.58</v>
      </c>
      <c r="F16" s="268">
        <v>1073720818</v>
      </c>
      <c r="G16" s="269">
        <v>10587087</v>
      </c>
      <c r="H16" s="269">
        <v>2078400</v>
      </c>
      <c r="I16" s="269">
        <v>1063133731</v>
      </c>
      <c r="J16" s="270">
        <v>2208.58</v>
      </c>
      <c r="K16" s="271">
        <v>130384529</v>
      </c>
      <c r="L16" s="272">
        <v>296</v>
      </c>
      <c r="M16" s="271">
        <v>0</v>
      </c>
      <c r="N16" s="272">
        <v>0</v>
      </c>
      <c r="O16" s="271">
        <v>932749202</v>
      </c>
      <c r="P16" s="272">
        <v>1912.58</v>
      </c>
      <c r="Q16" s="271">
        <v>0</v>
      </c>
      <c r="R16" s="272">
        <v>0</v>
      </c>
    </row>
    <row r="17" spans="1:18" ht="18.95" customHeight="1" x14ac:dyDescent="0.25">
      <c r="A17" s="267" t="s">
        <v>957</v>
      </c>
      <c r="B17" s="268">
        <v>18330769959</v>
      </c>
      <c r="C17" s="269">
        <v>1762173202</v>
      </c>
      <c r="D17" s="269">
        <v>16568596757</v>
      </c>
      <c r="E17" s="270">
        <v>35690</v>
      </c>
      <c r="F17" s="268">
        <v>18614199531</v>
      </c>
      <c r="G17" s="269">
        <v>1621579456</v>
      </c>
      <c r="H17" s="269">
        <v>2078400</v>
      </c>
      <c r="I17" s="269">
        <v>16992620075</v>
      </c>
      <c r="J17" s="270">
        <v>35582.5</v>
      </c>
      <c r="K17" s="271">
        <v>3469814488</v>
      </c>
      <c r="L17" s="272">
        <v>7994</v>
      </c>
      <c r="M17" s="271">
        <v>12786760890</v>
      </c>
      <c r="N17" s="272">
        <v>26395</v>
      </c>
      <c r="O17" s="271">
        <v>736044697</v>
      </c>
      <c r="P17" s="272">
        <v>1193.5</v>
      </c>
      <c r="Q17" s="271">
        <v>0</v>
      </c>
      <c r="R17" s="272">
        <v>0</v>
      </c>
    </row>
    <row r="18" spans="1:18" ht="18.95" customHeight="1" x14ac:dyDescent="0.25">
      <c r="A18" s="267" t="s">
        <v>958</v>
      </c>
      <c r="B18" s="268">
        <v>166149005</v>
      </c>
      <c r="C18" s="269">
        <v>1420438</v>
      </c>
      <c r="D18" s="269">
        <v>164728567</v>
      </c>
      <c r="E18" s="270">
        <v>262</v>
      </c>
      <c r="F18" s="268">
        <v>166389005</v>
      </c>
      <c r="G18" s="269">
        <v>1420438</v>
      </c>
      <c r="H18" s="269">
        <v>0</v>
      </c>
      <c r="I18" s="269">
        <v>164968567</v>
      </c>
      <c r="J18" s="270">
        <v>262.5</v>
      </c>
      <c r="K18" s="271">
        <v>164968567</v>
      </c>
      <c r="L18" s="272">
        <v>262.5</v>
      </c>
      <c r="M18" s="271">
        <v>0</v>
      </c>
      <c r="N18" s="272">
        <v>0</v>
      </c>
      <c r="O18" s="271">
        <v>0</v>
      </c>
      <c r="P18" s="272">
        <v>0</v>
      </c>
      <c r="Q18" s="271">
        <v>0</v>
      </c>
      <c r="R18" s="272">
        <v>0</v>
      </c>
    </row>
    <row r="19" spans="1:18" ht="18.95" customHeight="1" x14ac:dyDescent="0.25">
      <c r="A19" s="267" t="s">
        <v>959</v>
      </c>
      <c r="B19" s="268">
        <v>88773338</v>
      </c>
      <c r="C19" s="269">
        <v>7444580</v>
      </c>
      <c r="D19" s="269">
        <v>81328758</v>
      </c>
      <c r="E19" s="270">
        <v>154</v>
      </c>
      <c r="F19" s="268">
        <v>95814818</v>
      </c>
      <c r="G19" s="269">
        <v>8826060</v>
      </c>
      <c r="H19" s="269">
        <v>4600800</v>
      </c>
      <c r="I19" s="269">
        <v>86988758</v>
      </c>
      <c r="J19" s="270">
        <v>163.25</v>
      </c>
      <c r="K19" s="271">
        <v>86988758</v>
      </c>
      <c r="L19" s="272">
        <v>163.25</v>
      </c>
      <c r="M19" s="271">
        <v>0</v>
      </c>
      <c r="N19" s="272">
        <v>0</v>
      </c>
      <c r="O19" s="271">
        <v>0</v>
      </c>
      <c r="P19" s="272">
        <v>0</v>
      </c>
      <c r="Q19" s="271">
        <v>0</v>
      </c>
      <c r="R19" s="272">
        <v>0</v>
      </c>
    </row>
    <row r="20" spans="1:18" ht="18.95" customHeight="1" x14ac:dyDescent="0.25">
      <c r="A20" s="267" t="s">
        <v>960</v>
      </c>
      <c r="B20" s="268">
        <v>12884107340</v>
      </c>
      <c r="C20" s="269">
        <v>53941982</v>
      </c>
      <c r="D20" s="269">
        <v>12830165358</v>
      </c>
      <c r="E20" s="270">
        <v>24885</v>
      </c>
      <c r="F20" s="268">
        <v>12857918125</v>
      </c>
      <c r="G20" s="269">
        <v>54017934</v>
      </c>
      <c r="H20" s="269">
        <v>0</v>
      </c>
      <c r="I20" s="269">
        <v>12803900191</v>
      </c>
      <c r="J20" s="270">
        <v>24846.42</v>
      </c>
      <c r="K20" s="271">
        <v>1673708360</v>
      </c>
      <c r="L20" s="272">
        <v>3805</v>
      </c>
      <c r="M20" s="271">
        <v>2549958762</v>
      </c>
      <c r="N20" s="272">
        <v>4435</v>
      </c>
      <c r="O20" s="271">
        <v>8477305469</v>
      </c>
      <c r="P20" s="272">
        <v>16509.419999999998</v>
      </c>
      <c r="Q20" s="271">
        <v>102927600</v>
      </c>
      <c r="R20" s="272">
        <v>97</v>
      </c>
    </row>
    <row r="21" spans="1:18" ht="18.95" customHeight="1" x14ac:dyDescent="0.25">
      <c r="A21" s="267" t="s">
        <v>961</v>
      </c>
      <c r="B21" s="268">
        <v>9438796986</v>
      </c>
      <c r="C21" s="269">
        <v>63788272</v>
      </c>
      <c r="D21" s="269">
        <v>9375008714</v>
      </c>
      <c r="E21" s="270">
        <v>23553.15</v>
      </c>
      <c r="F21" s="268">
        <v>9318531579</v>
      </c>
      <c r="G21" s="269">
        <v>56995013</v>
      </c>
      <c r="H21" s="269">
        <v>2078400</v>
      </c>
      <c r="I21" s="269">
        <v>9261536566</v>
      </c>
      <c r="J21" s="270">
        <v>23517.98</v>
      </c>
      <c r="K21" s="271">
        <v>1244720319</v>
      </c>
      <c r="L21" s="272">
        <v>2854.9599999999991</v>
      </c>
      <c r="M21" s="271">
        <v>0</v>
      </c>
      <c r="N21" s="272">
        <v>0</v>
      </c>
      <c r="O21" s="271">
        <v>8016816247</v>
      </c>
      <c r="P21" s="272">
        <v>20663.02</v>
      </c>
      <c r="Q21" s="271">
        <v>0</v>
      </c>
      <c r="R21" s="272">
        <v>0</v>
      </c>
    </row>
    <row r="22" spans="1:18" ht="18.95" customHeight="1" x14ac:dyDescent="0.25">
      <c r="A22" s="267" t="s">
        <v>962</v>
      </c>
      <c r="B22" s="268">
        <v>36512861598</v>
      </c>
      <c r="C22" s="269">
        <v>312537116</v>
      </c>
      <c r="D22" s="269">
        <v>36200324482</v>
      </c>
      <c r="E22" s="270">
        <v>70703.22</v>
      </c>
      <c r="F22" s="268">
        <v>37752598726</v>
      </c>
      <c r="G22" s="269">
        <v>335338460</v>
      </c>
      <c r="H22" s="269">
        <v>0</v>
      </c>
      <c r="I22" s="269">
        <v>37417260266</v>
      </c>
      <c r="J22" s="270">
        <v>72395</v>
      </c>
      <c r="K22" s="271">
        <v>5251452633</v>
      </c>
      <c r="L22" s="272">
        <v>13999.18</v>
      </c>
      <c r="M22" s="271">
        <v>30424916309</v>
      </c>
      <c r="N22" s="272">
        <v>55029</v>
      </c>
      <c r="O22" s="271">
        <v>1740891324</v>
      </c>
      <c r="P22" s="272">
        <v>3366.82</v>
      </c>
      <c r="Q22" s="271">
        <v>0</v>
      </c>
      <c r="R22" s="272">
        <v>0</v>
      </c>
    </row>
    <row r="23" spans="1:18" ht="18.95" customHeight="1" x14ac:dyDescent="0.25">
      <c r="A23" s="267" t="s">
        <v>963</v>
      </c>
      <c r="B23" s="268">
        <v>1735420336</v>
      </c>
      <c r="C23" s="269">
        <v>68071758</v>
      </c>
      <c r="D23" s="269">
        <v>1667348578</v>
      </c>
      <c r="E23" s="270">
        <v>3501.2200000000003</v>
      </c>
      <c r="F23" s="268">
        <v>1757561516</v>
      </c>
      <c r="G23" s="269">
        <v>69862165</v>
      </c>
      <c r="H23" s="269">
        <v>2078400</v>
      </c>
      <c r="I23" s="269">
        <v>1687699351</v>
      </c>
      <c r="J23" s="270">
        <v>3537.69</v>
      </c>
      <c r="K23" s="271">
        <v>911943927</v>
      </c>
      <c r="L23" s="272">
        <v>2043.1100000000001</v>
      </c>
      <c r="M23" s="271">
        <v>0</v>
      </c>
      <c r="N23" s="272">
        <v>0</v>
      </c>
      <c r="O23" s="271">
        <v>775755424</v>
      </c>
      <c r="P23" s="272">
        <v>1494.58</v>
      </c>
      <c r="Q23" s="271">
        <v>0</v>
      </c>
      <c r="R23" s="272">
        <v>0</v>
      </c>
    </row>
    <row r="24" spans="1:18" ht="18.95" customHeight="1" x14ac:dyDescent="0.25">
      <c r="A24" s="267" t="s">
        <v>964</v>
      </c>
      <c r="B24" s="268">
        <v>920480228</v>
      </c>
      <c r="C24" s="269">
        <v>83719213</v>
      </c>
      <c r="D24" s="269">
        <v>836761015</v>
      </c>
      <c r="E24" s="270">
        <v>1477.5</v>
      </c>
      <c r="F24" s="268">
        <v>990831404</v>
      </c>
      <c r="G24" s="269">
        <v>90336394</v>
      </c>
      <c r="H24" s="269">
        <v>2078400</v>
      </c>
      <c r="I24" s="269">
        <v>900495010</v>
      </c>
      <c r="J24" s="270">
        <v>1509</v>
      </c>
      <c r="K24" s="271">
        <v>187431268</v>
      </c>
      <c r="L24" s="272">
        <v>328</v>
      </c>
      <c r="M24" s="271">
        <v>0</v>
      </c>
      <c r="N24" s="272">
        <v>0</v>
      </c>
      <c r="O24" s="273">
        <v>713063742</v>
      </c>
      <c r="P24" s="272">
        <v>1181</v>
      </c>
      <c r="Q24" s="271">
        <v>0</v>
      </c>
      <c r="R24" s="272">
        <v>0</v>
      </c>
    </row>
    <row r="25" spans="1:18" ht="18.95" customHeight="1" x14ac:dyDescent="0.25">
      <c r="A25" s="267" t="s">
        <v>965</v>
      </c>
      <c r="B25" s="268">
        <v>51226366</v>
      </c>
      <c r="C25" s="269">
        <v>18741881</v>
      </c>
      <c r="D25" s="269">
        <v>32484485</v>
      </c>
      <c r="E25" s="270">
        <v>59</v>
      </c>
      <c r="F25" s="268">
        <v>51226366</v>
      </c>
      <c r="G25" s="269">
        <v>18741881</v>
      </c>
      <c r="H25" s="269">
        <v>0</v>
      </c>
      <c r="I25" s="269">
        <v>32484485</v>
      </c>
      <c r="J25" s="270">
        <v>59</v>
      </c>
      <c r="K25" s="271">
        <v>32484485</v>
      </c>
      <c r="L25" s="272">
        <v>59</v>
      </c>
      <c r="M25" s="271">
        <v>0</v>
      </c>
      <c r="N25" s="272">
        <v>0</v>
      </c>
      <c r="O25" s="271">
        <v>0</v>
      </c>
      <c r="P25" s="272">
        <v>0</v>
      </c>
      <c r="Q25" s="271">
        <v>0</v>
      </c>
      <c r="R25" s="272">
        <v>0</v>
      </c>
    </row>
    <row r="26" spans="1:18" ht="18.95" customHeight="1" x14ac:dyDescent="0.25">
      <c r="A26" s="267" t="s">
        <v>966</v>
      </c>
      <c r="B26" s="268">
        <v>1254726407</v>
      </c>
      <c r="C26" s="269">
        <v>56904650</v>
      </c>
      <c r="D26" s="269">
        <v>1197821757</v>
      </c>
      <c r="E26" s="270">
        <v>2183</v>
      </c>
      <c r="F26" s="268">
        <v>1317337096</v>
      </c>
      <c r="G26" s="269">
        <v>86301029</v>
      </c>
      <c r="H26" s="269">
        <v>0</v>
      </c>
      <c r="I26" s="269">
        <v>1231036067</v>
      </c>
      <c r="J26" s="270">
        <v>2192.5</v>
      </c>
      <c r="K26" s="271">
        <v>292065975</v>
      </c>
      <c r="L26" s="272">
        <v>585.59999999999991</v>
      </c>
      <c r="M26" s="271">
        <v>0</v>
      </c>
      <c r="N26" s="272">
        <v>0</v>
      </c>
      <c r="O26" s="273">
        <v>938970092</v>
      </c>
      <c r="P26" s="272">
        <v>1606.9</v>
      </c>
      <c r="Q26" s="271">
        <v>0</v>
      </c>
      <c r="R26" s="272">
        <v>0</v>
      </c>
    </row>
    <row r="27" spans="1:18" ht="18.95" customHeight="1" x14ac:dyDescent="0.25">
      <c r="A27" s="267" t="s">
        <v>967</v>
      </c>
      <c r="B27" s="268">
        <v>580028851</v>
      </c>
      <c r="C27" s="269">
        <v>8719797</v>
      </c>
      <c r="D27" s="269">
        <v>571309054</v>
      </c>
      <c r="E27" s="270">
        <v>961</v>
      </c>
      <c r="F27" s="268">
        <v>591925986</v>
      </c>
      <c r="G27" s="269">
        <v>12712552</v>
      </c>
      <c r="H27" s="269">
        <v>2078400</v>
      </c>
      <c r="I27" s="269">
        <v>579213434</v>
      </c>
      <c r="J27" s="270">
        <v>971</v>
      </c>
      <c r="K27" s="271">
        <v>102579004</v>
      </c>
      <c r="L27" s="272">
        <v>219</v>
      </c>
      <c r="M27" s="271">
        <v>0</v>
      </c>
      <c r="N27" s="272">
        <v>0</v>
      </c>
      <c r="O27" s="271">
        <v>476634430</v>
      </c>
      <c r="P27" s="272">
        <v>752</v>
      </c>
      <c r="Q27" s="271">
        <v>0</v>
      </c>
      <c r="R27" s="272">
        <v>0</v>
      </c>
    </row>
    <row r="28" spans="1:18" ht="18.95" customHeight="1" x14ac:dyDescent="0.25">
      <c r="A28" s="267" t="s">
        <v>968</v>
      </c>
      <c r="B28" s="268">
        <v>312610788</v>
      </c>
      <c r="C28" s="269">
        <v>13886777</v>
      </c>
      <c r="D28" s="269">
        <v>298724011</v>
      </c>
      <c r="E28" s="270">
        <v>596</v>
      </c>
      <c r="F28" s="268">
        <v>311235788</v>
      </c>
      <c r="G28" s="269">
        <v>12511777</v>
      </c>
      <c r="H28" s="269">
        <v>8212800</v>
      </c>
      <c r="I28" s="269">
        <v>298724011</v>
      </c>
      <c r="J28" s="270">
        <v>596</v>
      </c>
      <c r="K28" s="271">
        <v>0</v>
      </c>
      <c r="L28" s="272">
        <v>0</v>
      </c>
      <c r="M28" s="271">
        <v>0</v>
      </c>
      <c r="N28" s="272">
        <v>0</v>
      </c>
      <c r="O28" s="271">
        <v>298724011</v>
      </c>
      <c r="P28" s="272">
        <v>596</v>
      </c>
      <c r="Q28" s="271">
        <v>0</v>
      </c>
      <c r="R28" s="272">
        <v>0</v>
      </c>
    </row>
    <row r="29" spans="1:18" ht="18.95" customHeight="1" x14ac:dyDescent="0.25">
      <c r="A29" s="267" t="s">
        <v>969</v>
      </c>
      <c r="B29" s="268">
        <v>2927339709</v>
      </c>
      <c r="C29" s="269">
        <v>48615453</v>
      </c>
      <c r="D29" s="269">
        <v>2878724256</v>
      </c>
      <c r="E29" s="270">
        <v>6035.5</v>
      </c>
      <c r="F29" s="268">
        <v>2930236723</v>
      </c>
      <c r="G29" s="269">
        <v>49017792</v>
      </c>
      <c r="H29" s="269">
        <v>2078400</v>
      </c>
      <c r="I29" s="269">
        <v>2881218931</v>
      </c>
      <c r="J29" s="270">
        <v>6043.75</v>
      </c>
      <c r="K29" s="271">
        <v>641626384</v>
      </c>
      <c r="L29" s="272">
        <v>1579.7000000000007</v>
      </c>
      <c r="M29" s="271">
        <v>0</v>
      </c>
      <c r="N29" s="272">
        <v>0</v>
      </c>
      <c r="O29" s="271">
        <v>2239592547</v>
      </c>
      <c r="P29" s="272">
        <v>4464.0499999999993</v>
      </c>
      <c r="Q29" s="271">
        <v>0</v>
      </c>
      <c r="R29" s="272">
        <v>0</v>
      </c>
    </row>
    <row r="30" spans="1:18" ht="18.95" customHeight="1" x14ac:dyDescent="0.25">
      <c r="A30" s="267" t="s">
        <v>970</v>
      </c>
      <c r="B30" s="268">
        <v>111651768673</v>
      </c>
      <c r="C30" s="269">
        <v>1229309121</v>
      </c>
      <c r="D30" s="269">
        <v>110422459552</v>
      </c>
      <c r="E30" s="270">
        <v>255507.35</v>
      </c>
      <c r="F30" s="268">
        <v>122757088267</v>
      </c>
      <c r="G30" s="269">
        <v>1225975763</v>
      </c>
      <c r="H30" s="269">
        <v>2078400</v>
      </c>
      <c r="I30" s="269">
        <v>121531112504</v>
      </c>
      <c r="J30" s="270">
        <v>260398.25</v>
      </c>
      <c r="K30" s="271">
        <v>120742977593</v>
      </c>
      <c r="L30" s="272">
        <v>259070.73</v>
      </c>
      <c r="M30" s="271">
        <v>0</v>
      </c>
      <c r="N30" s="272">
        <v>0</v>
      </c>
      <c r="O30" s="271">
        <v>788134911</v>
      </c>
      <c r="P30" s="272">
        <v>1327.5200000000002</v>
      </c>
      <c r="Q30" s="271">
        <v>0</v>
      </c>
      <c r="R30" s="272">
        <v>0</v>
      </c>
    </row>
    <row r="31" spans="1:18" ht="18.95" customHeight="1" x14ac:dyDescent="0.25">
      <c r="A31" s="267" t="s">
        <v>971</v>
      </c>
      <c r="B31" s="268">
        <v>3167073130</v>
      </c>
      <c r="C31" s="269">
        <v>131579937</v>
      </c>
      <c r="D31" s="269">
        <v>3035493193</v>
      </c>
      <c r="E31" s="270">
        <v>6873.4</v>
      </c>
      <c r="F31" s="268">
        <v>3177747283</v>
      </c>
      <c r="G31" s="269">
        <v>148399483</v>
      </c>
      <c r="H31" s="269">
        <v>2078400</v>
      </c>
      <c r="I31" s="269">
        <v>3029347800</v>
      </c>
      <c r="J31" s="270">
        <v>6877.51</v>
      </c>
      <c r="K31" s="271">
        <v>2886322067</v>
      </c>
      <c r="L31" s="272">
        <v>6650.51</v>
      </c>
      <c r="M31" s="271">
        <v>0</v>
      </c>
      <c r="N31" s="272">
        <v>0</v>
      </c>
      <c r="O31" s="271">
        <v>143025733</v>
      </c>
      <c r="P31" s="272">
        <v>227</v>
      </c>
      <c r="Q31" s="271">
        <v>0</v>
      </c>
      <c r="R31" s="272">
        <v>0</v>
      </c>
    </row>
    <row r="32" spans="1:18" ht="18.95" customHeight="1" x14ac:dyDescent="0.25">
      <c r="A32" s="267" t="s">
        <v>972</v>
      </c>
      <c r="B32" s="268">
        <v>1808690366</v>
      </c>
      <c r="C32" s="269">
        <v>80282637</v>
      </c>
      <c r="D32" s="269">
        <v>1728407729</v>
      </c>
      <c r="E32" s="270">
        <v>3736.39</v>
      </c>
      <c r="F32" s="268">
        <v>1932931163</v>
      </c>
      <c r="G32" s="269">
        <v>80771947</v>
      </c>
      <c r="H32" s="269">
        <v>2078400</v>
      </c>
      <c r="I32" s="269">
        <v>1852159216</v>
      </c>
      <c r="J32" s="270">
        <v>3950.5899999999997</v>
      </c>
      <c r="K32" s="271">
        <v>579657319</v>
      </c>
      <c r="L32" s="272">
        <v>1318.3399999999997</v>
      </c>
      <c r="M32" s="271">
        <v>0</v>
      </c>
      <c r="N32" s="272">
        <v>0</v>
      </c>
      <c r="O32" s="271">
        <v>1272501897</v>
      </c>
      <c r="P32" s="272">
        <v>2632.25</v>
      </c>
      <c r="Q32" s="271">
        <v>0</v>
      </c>
      <c r="R32" s="272">
        <v>0</v>
      </c>
    </row>
    <row r="33" spans="1:18" ht="18.95" customHeight="1" x14ac:dyDescent="0.25">
      <c r="A33" s="267" t="s">
        <v>973</v>
      </c>
      <c r="B33" s="268">
        <v>17979384848</v>
      </c>
      <c r="C33" s="269">
        <v>5653322775</v>
      </c>
      <c r="D33" s="269">
        <v>12326062073</v>
      </c>
      <c r="E33" s="270">
        <v>25459.809999999998</v>
      </c>
      <c r="F33" s="268">
        <v>17900339617</v>
      </c>
      <c r="G33" s="269">
        <v>5571093275</v>
      </c>
      <c r="H33" s="269">
        <v>5244607293</v>
      </c>
      <c r="I33" s="269">
        <v>12329246342</v>
      </c>
      <c r="J33" s="270">
        <v>25556.199999999997</v>
      </c>
      <c r="K33" s="271">
        <v>6590875535</v>
      </c>
      <c r="L33" s="272">
        <v>16297.199999999997</v>
      </c>
      <c r="M33" s="271">
        <v>3704295481</v>
      </c>
      <c r="N33" s="272">
        <v>7605</v>
      </c>
      <c r="O33" s="271">
        <v>227282291</v>
      </c>
      <c r="P33" s="272">
        <v>364</v>
      </c>
      <c r="Q33" s="271">
        <v>1806793035</v>
      </c>
      <c r="R33" s="272">
        <v>1290</v>
      </c>
    </row>
    <row r="34" spans="1:18" ht="18.95" customHeight="1" x14ac:dyDescent="0.25">
      <c r="A34" s="267" t="s">
        <v>974</v>
      </c>
      <c r="B34" s="268">
        <v>74288084</v>
      </c>
      <c r="C34" s="269">
        <v>1890912</v>
      </c>
      <c r="D34" s="269">
        <v>72397172</v>
      </c>
      <c r="E34" s="270">
        <v>112</v>
      </c>
      <c r="F34" s="268">
        <v>74288084</v>
      </c>
      <c r="G34" s="269">
        <v>1890912</v>
      </c>
      <c r="H34" s="269">
        <v>0</v>
      </c>
      <c r="I34" s="269">
        <v>72397172</v>
      </c>
      <c r="J34" s="270">
        <v>112</v>
      </c>
      <c r="K34" s="271">
        <v>9295943</v>
      </c>
      <c r="L34" s="272">
        <v>24</v>
      </c>
      <c r="M34" s="271">
        <v>0</v>
      </c>
      <c r="N34" s="272">
        <v>0</v>
      </c>
      <c r="O34" s="271">
        <v>49843629</v>
      </c>
      <c r="P34" s="272">
        <v>80</v>
      </c>
      <c r="Q34" s="271">
        <v>13257600</v>
      </c>
      <c r="R34" s="272">
        <v>8</v>
      </c>
    </row>
    <row r="35" spans="1:18" ht="18.95" customHeight="1" x14ac:dyDescent="0.25">
      <c r="A35" s="267" t="s">
        <v>975</v>
      </c>
      <c r="B35" s="268">
        <v>111629554</v>
      </c>
      <c r="C35" s="269">
        <v>864182</v>
      </c>
      <c r="D35" s="269">
        <v>110765372</v>
      </c>
      <c r="E35" s="270">
        <v>212</v>
      </c>
      <c r="F35" s="268">
        <v>112413369</v>
      </c>
      <c r="G35" s="269">
        <v>864182</v>
      </c>
      <c r="H35" s="269">
        <v>0</v>
      </c>
      <c r="I35" s="269">
        <v>111549187</v>
      </c>
      <c r="J35" s="270">
        <v>213</v>
      </c>
      <c r="K35" s="271">
        <v>15912931</v>
      </c>
      <c r="L35" s="272">
        <v>39</v>
      </c>
      <c r="M35" s="271">
        <v>0</v>
      </c>
      <c r="N35" s="272">
        <v>0</v>
      </c>
      <c r="O35" s="271">
        <v>95636256</v>
      </c>
      <c r="P35" s="272">
        <v>174</v>
      </c>
      <c r="Q35" s="271">
        <v>0</v>
      </c>
      <c r="R35" s="272">
        <v>0</v>
      </c>
    </row>
    <row r="36" spans="1:18" ht="18.95" customHeight="1" x14ac:dyDescent="0.25">
      <c r="A36" s="267" t="s">
        <v>976</v>
      </c>
      <c r="B36" s="268">
        <v>751154526</v>
      </c>
      <c r="C36" s="269">
        <v>7333435</v>
      </c>
      <c r="D36" s="269">
        <v>743821091</v>
      </c>
      <c r="E36" s="270">
        <v>1574.5</v>
      </c>
      <c r="F36" s="268">
        <v>784267084</v>
      </c>
      <c r="G36" s="269">
        <v>66498581</v>
      </c>
      <c r="H36" s="269">
        <v>0</v>
      </c>
      <c r="I36" s="269">
        <v>717768503</v>
      </c>
      <c r="J36" s="270">
        <v>1480.5</v>
      </c>
      <c r="K36" s="271">
        <v>103535369</v>
      </c>
      <c r="L36" s="272">
        <v>232</v>
      </c>
      <c r="M36" s="271">
        <v>0</v>
      </c>
      <c r="N36" s="272">
        <v>0</v>
      </c>
      <c r="O36" s="271">
        <v>611710734</v>
      </c>
      <c r="P36" s="272">
        <v>1247.5</v>
      </c>
      <c r="Q36" s="271">
        <v>2522400</v>
      </c>
      <c r="R36" s="272">
        <v>1</v>
      </c>
    </row>
    <row r="37" spans="1:18" ht="18.95" customHeight="1" x14ac:dyDescent="0.25">
      <c r="A37" s="267" t="s">
        <v>977</v>
      </c>
      <c r="B37" s="268">
        <v>2059904346</v>
      </c>
      <c r="C37" s="269">
        <v>2818309</v>
      </c>
      <c r="D37" s="269">
        <v>2057086037</v>
      </c>
      <c r="E37" s="270">
        <v>5040</v>
      </c>
      <c r="F37" s="268">
        <v>2059904346</v>
      </c>
      <c r="G37" s="269">
        <v>3251309</v>
      </c>
      <c r="H37" s="269">
        <v>0</v>
      </c>
      <c r="I37" s="269">
        <v>2056653037</v>
      </c>
      <c r="J37" s="270">
        <v>5040</v>
      </c>
      <c r="K37" s="271">
        <v>131312036</v>
      </c>
      <c r="L37" s="272">
        <v>366.10000000000036</v>
      </c>
      <c r="M37" s="271">
        <v>0</v>
      </c>
      <c r="N37" s="272">
        <v>0</v>
      </c>
      <c r="O37" s="271">
        <v>1925341001</v>
      </c>
      <c r="P37" s="272">
        <v>4673.8999999999996</v>
      </c>
      <c r="Q37" s="271">
        <v>0</v>
      </c>
      <c r="R37" s="272">
        <v>0</v>
      </c>
    </row>
    <row r="38" spans="1:18" ht="18.95" customHeight="1" x14ac:dyDescent="0.25">
      <c r="A38" s="267" t="s">
        <v>978</v>
      </c>
      <c r="B38" s="268">
        <v>108297564</v>
      </c>
      <c r="C38" s="269">
        <v>93813</v>
      </c>
      <c r="D38" s="269">
        <v>108203751</v>
      </c>
      <c r="E38" s="270">
        <v>193</v>
      </c>
      <c r="F38" s="268">
        <v>108931812</v>
      </c>
      <c r="G38" s="269">
        <v>93813</v>
      </c>
      <c r="H38" s="269">
        <v>0</v>
      </c>
      <c r="I38" s="269">
        <v>108837999</v>
      </c>
      <c r="J38" s="270">
        <v>193</v>
      </c>
      <c r="K38" s="271">
        <v>22089767</v>
      </c>
      <c r="L38" s="272">
        <v>60</v>
      </c>
      <c r="M38" s="271">
        <v>0</v>
      </c>
      <c r="N38" s="272">
        <v>0</v>
      </c>
      <c r="O38" s="271">
        <v>86748232</v>
      </c>
      <c r="P38" s="272">
        <v>133</v>
      </c>
      <c r="Q38" s="271">
        <v>0</v>
      </c>
      <c r="R38" s="272">
        <v>0</v>
      </c>
    </row>
    <row r="39" spans="1:18" ht="18.95" customHeight="1" x14ac:dyDescent="0.25">
      <c r="A39" s="267" t="s">
        <v>979</v>
      </c>
      <c r="B39" s="268">
        <v>179955356</v>
      </c>
      <c r="C39" s="269">
        <v>2315524</v>
      </c>
      <c r="D39" s="269">
        <v>177639832</v>
      </c>
      <c r="E39" s="270">
        <v>296</v>
      </c>
      <c r="F39" s="268">
        <v>179955356</v>
      </c>
      <c r="G39" s="269">
        <v>2315524</v>
      </c>
      <c r="H39" s="269">
        <v>0</v>
      </c>
      <c r="I39" s="269">
        <v>177639832</v>
      </c>
      <c r="J39" s="270">
        <v>289</v>
      </c>
      <c r="K39" s="271">
        <v>26732744</v>
      </c>
      <c r="L39" s="272">
        <v>48</v>
      </c>
      <c r="M39" s="271">
        <v>0</v>
      </c>
      <c r="N39" s="272">
        <v>0</v>
      </c>
      <c r="O39" s="271">
        <v>142250288</v>
      </c>
      <c r="P39" s="272">
        <v>236</v>
      </c>
      <c r="Q39" s="271">
        <v>8656800</v>
      </c>
      <c r="R39" s="272">
        <v>5</v>
      </c>
    </row>
    <row r="40" spans="1:18" ht="18.95" customHeight="1" x14ac:dyDescent="0.25">
      <c r="A40" s="267" t="s">
        <v>980</v>
      </c>
      <c r="B40" s="268">
        <v>144760277</v>
      </c>
      <c r="C40" s="269">
        <v>2003182</v>
      </c>
      <c r="D40" s="269">
        <v>142757095</v>
      </c>
      <c r="E40" s="270">
        <v>251</v>
      </c>
      <c r="F40" s="268">
        <v>145000277</v>
      </c>
      <c r="G40" s="269">
        <v>2003182</v>
      </c>
      <c r="H40" s="269">
        <v>0</v>
      </c>
      <c r="I40" s="269">
        <v>142997095</v>
      </c>
      <c r="J40" s="270">
        <v>252</v>
      </c>
      <c r="K40" s="271">
        <v>19905357</v>
      </c>
      <c r="L40" s="272">
        <v>44</v>
      </c>
      <c r="M40" s="271">
        <v>0</v>
      </c>
      <c r="N40" s="272">
        <v>0</v>
      </c>
      <c r="O40" s="271">
        <v>114334138</v>
      </c>
      <c r="P40" s="272">
        <v>204</v>
      </c>
      <c r="Q40" s="271">
        <v>8757600</v>
      </c>
      <c r="R40" s="272">
        <v>4</v>
      </c>
    </row>
    <row r="41" spans="1:18" ht="18.95" customHeight="1" x14ac:dyDescent="0.25">
      <c r="A41" s="267" t="s">
        <v>981</v>
      </c>
      <c r="B41" s="268">
        <v>112277020</v>
      </c>
      <c r="C41" s="269">
        <v>4136652</v>
      </c>
      <c r="D41" s="269">
        <v>108140368</v>
      </c>
      <c r="E41" s="270">
        <v>265.58</v>
      </c>
      <c r="F41" s="268">
        <v>112004220</v>
      </c>
      <c r="G41" s="269">
        <v>4096652</v>
      </c>
      <c r="H41" s="269">
        <v>3219600</v>
      </c>
      <c r="I41" s="269">
        <v>107907568</v>
      </c>
      <c r="J41" s="270">
        <v>265</v>
      </c>
      <c r="K41" s="271">
        <v>76426301</v>
      </c>
      <c r="L41" s="272">
        <v>185</v>
      </c>
      <c r="M41" s="271">
        <v>0</v>
      </c>
      <c r="N41" s="272">
        <v>0</v>
      </c>
      <c r="O41" s="271">
        <v>31481267</v>
      </c>
      <c r="P41" s="272">
        <v>80</v>
      </c>
      <c r="Q41" s="271">
        <v>0</v>
      </c>
      <c r="R41" s="272">
        <v>0</v>
      </c>
    </row>
    <row r="42" spans="1:18" ht="18.95" customHeight="1" x14ac:dyDescent="0.25">
      <c r="A42" s="267" t="s">
        <v>982</v>
      </c>
      <c r="B42" s="268">
        <v>116000562</v>
      </c>
      <c r="C42" s="269">
        <v>40424200</v>
      </c>
      <c r="D42" s="269">
        <v>75576362</v>
      </c>
      <c r="E42" s="270">
        <v>129</v>
      </c>
      <c r="F42" s="268">
        <v>116000562</v>
      </c>
      <c r="G42" s="269">
        <v>40424200</v>
      </c>
      <c r="H42" s="269">
        <v>39463200</v>
      </c>
      <c r="I42" s="269">
        <v>75576362</v>
      </c>
      <c r="J42" s="270">
        <v>129</v>
      </c>
      <c r="K42" s="271">
        <v>75576362</v>
      </c>
      <c r="L42" s="272">
        <v>129</v>
      </c>
      <c r="M42" s="271">
        <v>0</v>
      </c>
      <c r="N42" s="272">
        <v>0</v>
      </c>
      <c r="O42" s="271">
        <v>0</v>
      </c>
      <c r="P42" s="272">
        <v>0</v>
      </c>
      <c r="Q42" s="271">
        <v>0</v>
      </c>
      <c r="R42" s="272">
        <v>0</v>
      </c>
    </row>
    <row r="43" spans="1:18" ht="18.95" customHeight="1" x14ac:dyDescent="0.25">
      <c r="A43" s="267" t="s">
        <v>983</v>
      </c>
      <c r="B43" s="268">
        <v>13428691</v>
      </c>
      <c r="C43" s="269">
        <v>5601600</v>
      </c>
      <c r="D43" s="269">
        <v>7827091</v>
      </c>
      <c r="E43" s="270">
        <v>12</v>
      </c>
      <c r="F43" s="268">
        <v>13428691</v>
      </c>
      <c r="G43" s="269">
        <v>5601600</v>
      </c>
      <c r="H43" s="269">
        <v>4701600</v>
      </c>
      <c r="I43" s="269">
        <v>7827091</v>
      </c>
      <c r="J43" s="270">
        <v>12</v>
      </c>
      <c r="K43" s="271">
        <v>7827091</v>
      </c>
      <c r="L43" s="272">
        <v>12</v>
      </c>
      <c r="M43" s="271">
        <v>0</v>
      </c>
      <c r="N43" s="272">
        <v>0</v>
      </c>
      <c r="O43" s="271">
        <v>0</v>
      </c>
      <c r="P43" s="272">
        <v>0</v>
      </c>
      <c r="Q43" s="271">
        <v>0</v>
      </c>
      <c r="R43" s="272">
        <v>0</v>
      </c>
    </row>
    <row r="44" spans="1:18" ht="18.95" customHeight="1" x14ac:dyDescent="0.25">
      <c r="A44" s="267" t="s">
        <v>984</v>
      </c>
      <c r="B44" s="268">
        <v>52501092</v>
      </c>
      <c r="C44" s="269">
        <v>1161073</v>
      </c>
      <c r="D44" s="269">
        <v>51340019</v>
      </c>
      <c r="E44" s="270">
        <v>78</v>
      </c>
      <c r="F44" s="268">
        <v>52501092</v>
      </c>
      <c r="G44" s="269">
        <v>1161073</v>
      </c>
      <c r="H44" s="269">
        <v>0</v>
      </c>
      <c r="I44" s="269">
        <v>51340019</v>
      </c>
      <c r="J44" s="270">
        <v>78</v>
      </c>
      <c r="K44" s="271">
        <v>51340019</v>
      </c>
      <c r="L44" s="272">
        <v>78</v>
      </c>
      <c r="M44" s="271">
        <v>0</v>
      </c>
      <c r="N44" s="272">
        <v>0</v>
      </c>
      <c r="O44" s="271">
        <v>0</v>
      </c>
      <c r="P44" s="272">
        <v>0</v>
      </c>
      <c r="Q44" s="271">
        <v>0</v>
      </c>
      <c r="R44" s="272">
        <v>0</v>
      </c>
    </row>
    <row r="45" spans="1:18" ht="18.95" customHeight="1" x14ac:dyDescent="0.25">
      <c r="A45" s="267" t="s">
        <v>985</v>
      </c>
      <c r="B45" s="268">
        <v>24463766</v>
      </c>
      <c r="C45" s="269">
        <v>8752582</v>
      </c>
      <c r="D45" s="269">
        <v>15711184</v>
      </c>
      <c r="E45" s="270">
        <v>49.33</v>
      </c>
      <c r="F45" s="268">
        <v>40619659</v>
      </c>
      <c r="G45" s="269">
        <v>4992582</v>
      </c>
      <c r="H45" s="269">
        <v>2078400</v>
      </c>
      <c r="I45" s="269">
        <v>35627077</v>
      </c>
      <c r="J45" s="270">
        <v>68</v>
      </c>
      <c r="K45" s="271">
        <v>12952519</v>
      </c>
      <c r="L45" s="272">
        <v>22</v>
      </c>
      <c r="M45" s="271">
        <v>0</v>
      </c>
      <c r="N45" s="272">
        <v>0</v>
      </c>
      <c r="O45" s="271">
        <v>22674558</v>
      </c>
      <c r="P45" s="272">
        <v>46</v>
      </c>
      <c r="Q45" s="271">
        <v>0</v>
      </c>
      <c r="R45" s="272">
        <v>0</v>
      </c>
    </row>
    <row r="46" spans="1:18" ht="34.5" customHeight="1" x14ac:dyDescent="0.25">
      <c r="A46" s="274" t="s">
        <v>986</v>
      </c>
      <c r="B46" s="268">
        <v>14328698</v>
      </c>
      <c r="C46" s="269">
        <v>1200000</v>
      </c>
      <c r="D46" s="269">
        <v>13128698</v>
      </c>
      <c r="E46" s="270">
        <v>19</v>
      </c>
      <c r="F46" s="268">
        <v>15114472</v>
      </c>
      <c r="G46" s="269">
        <v>700000</v>
      </c>
      <c r="H46" s="269">
        <v>0</v>
      </c>
      <c r="I46" s="269">
        <v>14414472</v>
      </c>
      <c r="J46" s="270">
        <v>19</v>
      </c>
      <c r="K46" s="271">
        <v>1524207</v>
      </c>
      <c r="L46" s="272">
        <v>4</v>
      </c>
      <c r="M46" s="271">
        <v>0</v>
      </c>
      <c r="N46" s="272">
        <v>0</v>
      </c>
      <c r="O46" s="271">
        <v>6110265</v>
      </c>
      <c r="P46" s="272">
        <v>10</v>
      </c>
      <c r="Q46" s="271">
        <v>6780000</v>
      </c>
      <c r="R46" s="272">
        <v>5</v>
      </c>
    </row>
    <row r="47" spans="1:18" ht="18.95" customHeight="1" x14ac:dyDescent="0.25">
      <c r="A47" s="267" t="s">
        <v>987</v>
      </c>
      <c r="B47" s="268">
        <v>37360047</v>
      </c>
      <c r="C47" s="269">
        <v>16099296</v>
      </c>
      <c r="D47" s="269">
        <v>21260751</v>
      </c>
      <c r="E47" s="270">
        <v>42</v>
      </c>
      <c r="F47" s="268">
        <v>38394663</v>
      </c>
      <c r="G47" s="269">
        <v>16099296</v>
      </c>
      <c r="H47" s="269">
        <v>14721600</v>
      </c>
      <c r="I47" s="269">
        <v>22295367</v>
      </c>
      <c r="J47" s="270">
        <v>44</v>
      </c>
      <c r="K47" s="271">
        <v>1632907</v>
      </c>
      <c r="L47" s="272">
        <v>4</v>
      </c>
      <c r="M47" s="271">
        <v>0</v>
      </c>
      <c r="N47" s="272">
        <v>0</v>
      </c>
      <c r="O47" s="271">
        <v>20662460</v>
      </c>
      <c r="P47" s="272">
        <v>40</v>
      </c>
      <c r="Q47" s="271">
        <v>0</v>
      </c>
      <c r="R47" s="272">
        <v>0</v>
      </c>
    </row>
    <row r="48" spans="1:18" ht="20.25" customHeight="1" x14ac:dyDescent="0.25">
      <c r="A48" s="267" t="s">
        <v>988</v>
      </c>
      <c r="B48" s="268">
        <v>14586482</v>
      </c>
      <c r="C48" s="269">
        <v>300000</v>
      </c>
      <c r="D48" s="269">
        <v>14286482</v>
      </c>
      <c r="E48" s="270">
        <v>23</v>
      </c>
      <c r="F48" s="268">
        <v>14586482</v>
      </c>
      <c r="G48" s="269">
        <v>300000</v>
      </c>
      <c r="H48" s="269">
        <v>0</v>
      </c>
      <c r="I48" s="269">
        <v>14286482</v>
      </c>
      <c r="J48" s="270">
        <v>23</v>
      </c>
      <c r="K48" s="271">
        <v>3078909</v>
      </c>
      <c r="L48" s="272">
        <v>3</v>
      </c>
      <c r="M48" s="271">
        <v>0</v>
      </c>
      <c r="N48" s="272">
        <v>0</v>
      </c>
      <c r="O48" s="271">
        <v>11207573</v>
      </c>
      <c r="P48" s="272">
        <v>20</v>
      </c>
      <c r="Q48" s="271">
        <v>0</v>
      </c>
      <c r="R48" s="272">
        <v>0</v>
      </c>
    </row>
    <row r="49" spans="1:18" ht="18.95" customHeight="1" x14ac:dyDescent="0.25">
      <c r="A49" s="267" t="s">
        <v>989</v>
      </c>
      <c r="B49" s="268">
        <v>188173414</v>
      </c>
      <c r="C49" s="269">
        <v>1357529</v>
      </c>
      <c r="D49" s="269">
        <v>186815885</v>
      </c>
      <c r="E49" s="270">
        <v>406</v>
      </c>
      <c r="F49" s="268">
        <v>191982578</v>
      </c>
      <c r="G49" s="269">
        <v>1357529</v>
      </c>
      <c r="H49" s="269">
        <v>0</v>
      </c>
      <c r="I49" s="269">
        <v>190625049</v>
      </c>
      <c r="J49" s="270">
        <v>415</v>
      </c>
      <c r="K49" s="271">
        <v>99687728</v>
      </c>
      <c r="L49" s="272">
        <v>266</v>
      </c>
      <c r="M49" s="271">
        <v>0</v>
      </c>
      <c r="N49" s="272">
        <v>0</v>
      </c>
      <c r="O49" s="271">
        <v>90937321</v>
      </c>
      <c r="P49" s="272">
        <v>148.99999999999997</v>
      </c>
      <c r="Q49" s="271">
        <v>0</v>
      </c>
      <c r="R49" s="272">
        <v>0</v>
      </c>
    </row>
    <row r="50" spans="1:18" ht="18.95" customHeight="1" x14ac:dyDescent="0.25">
      <c r="A50" s="267" t="s">
        <v>990</v>
      </c>
      <c r="B50" s="268">
        <v>142849186</v>
      </c>
      <c r="C50" s="269">
        <v>209700</v>
      </c>
      <c r="D50" s="269">
        <v>142639486</v>
      </c>
      <c r="E50" s="270">
        <v>215</v>
      </c>
      <c r="F50" s="268">
        <v>148494138</v>
      </c>
      <c r="G50" s="269">
        <v>209700</v>
      </c>
      <c r="H50" s="269">
        <v>0</v>
      </c>
      <c r="I50" s="269">
        <v>148284438</v>
      </c>
      <c r="J50" s="270">
        <v>218</v>
      </c>
      <c r="K50" s="271">
        <v>13600000</v>
      </c>
      <c r="L50" s="272">
        <v>28</v>
      </c>
      <c r="M50" s="271">
        <v>0</v>
      </c>
      <c r="N50" s="272">
        <v>0</v>
      </c>
      <c r="O50" s="271">
        <v>134684438</v>
      </c>
      <c r="P50" s="272">
        <v>190</v>
      </c>
      <c r="Q50" s="271">
        <v>0</v>
      </c>
      <c r="R50" s="272">
        <v>0</v>
      </c>
    </row>
    <row r="51" spans="1:18" ht="18.95" customHeight="1" x14ac:dyDescent="0.25">
      <c r="A51" s="267" t="s">
        <v>991</v>
      </c>
      <c r="B51" s="268">
        <v>260649779</v>
      </c>
      <c r="C51" s="269">
        <v>2393784</v>
      </c>
      <c r="D51" s="269">
        <v>258255995</v>
      </c>
      <c r="E51" s="270">
        <v>333</v>
      </c>
      <c r="F51" s="268">
        <v>260649779</v>
      </c>
      <c r="G51" s="269">
        <v>2393784</v>
      </c>
      <c r="H51" s="269">
        <v>0</v>
      </c>
      <c r="I51" s="269">
        <v>258255995</v>
      </c>
      <c r="J51" s="270">
        <v>333</v>
      </c>
      <c r="K51" s="271">
        <v>28596591</v>
      </c>
      <c r="L51" s="272">
        <v>54</v>
      </c>
      <c r="M51" s="271">
        <v>229659404</v>
      </c>
      <c r="N51" s="272">
        <v>279</v>
      </c>
      <c r="O51" s="271">
        <v>0</v>
      </c>
      <c r="P51" s="272">
        <v>0</v>
      </c>
      <c r="Q51" s="271">
        <v>0</v>
      </c>
      <c r="R51" s="272">
        <v>0</v>
      </c>
    </row>
    <row r="52" spans="1:18" ht="18.95" customHeight="1" x14ac:dyDescent="0.25">
      <c r="A52" s="267" t="s">
        <v>992</v>
      </c>
      <c r="B52" s="268">
        <v>84549112</v>
      </c>
      <c r="C52" s="269">
        <v>6256557</v>
      </c>
      <c r="D52" s="269">
        <v>78292555</v>
      </c>
      <c r="E52" s="270">
        <v>147.19999999999999</v>
      </c>
      <c r="F52" s="268">
        <v>81333109</v>
      </c>
      <c r="G52" s="269">
        <v>7216435</v>
      </c>
      <c r="H52" s="269">
        <v>0</v>
      </c>
      <c r="I52" s="269">
        <v>74116674</v>
      </c>
      <c r="J52" s="270">
        <v>147.56</v>
      </c>
      <c r="K52" s="271">
        <v>74116674</v>
      </c>
      <c r="L52" s="272">
        <v>147.56</v>
      </c>
      <c r="M52" s="271">
        <v>0</v>
      </c>
      <c r="N52" s="272">
        <v>0</v>
      </c>
      <c r="O52" s="271">
        <v>0</v>
      </c>
      <c r="P52" s="272">
        <v>0</v>
      </c>
      <c r="Q52" s="271">
        <v>0</v>
      </c>
      <c r="R52" s="272">
        <v>0</v>
      </c>
    </row>
    <row r="53" spans="1:18" ht="18.95" customHeight="1" x14ac:dyDescent="0.25">
      <c r="A53" s="267" t="s">
        <v>993</v>
      </c>
      <c r="B53" s="268">
        <v>139545994</v>
      </c>
      <c r="C53" s="269">
        <v>579433</v>
      </c>
      <c r="D53" s="269">
        <v>138966561</v>
      </c>
      <c r="E53" s="270">
        <v>221</v>
      </c>
      <c r="F53" s="268">
        <v>170193185</v>
      </c>
      <c r="G53" s="269">
        <v>803648</v>
      </c>
      <c r="H53" s="269">
        <v>0</v>
      </c>
      <c r="I53" s="269">
        <v>169389537</v>
      </c>
      <c r="J53" s="270">
        <v>269.5</v>
      </c>
      <c r="K53" s="271">
        <v>169389537</v>
      </c>
      <c r="L53" s="272">
        <v>269.5</v>
      </c>
      <c r="M53" s="271">
        <v>0</v>
      </c>
      <c r="N53" s="272">
        <v>0</v>
      </c>
      <c r="O53" s="271">
        <v>0</v>
      </c>
      <c r="P53" s="272">
        <v>0</v>
      </c>
      <c r="Q53" s="271">
        <v>0</v>
      </c>
      <c r="R53" s="272">
        <v>0</v>
      </c>
    </row>
    <row r="54" spans="1:18" ht="18.95" customHeight="1" x14ac:dyDescent="0.25">
      <c r="A54" s="267" t="s">
        <v>994</v>
      </c>
      <c r="B54" s="268">
        <v>343193814</v>
      </c>
      <c r="C54" s="269">
        <v>29467994</v>
      </c>
      <c r="D54" s="269">
        <v>313725820</v>
      </c>
      <c r="E54" s="270">
        <v>495</v>
      </c>
      <c r="F54" s="268">
        <v>357064374</v>
      </c>
      <c r="G54" s="269">
        <v>29467994</v>
      </c>
      <c r="H54" s="269">
        <v>27604800</v>
      </c>
      <c r="I54" s="269">
        <v>327596380</v>
      </c>
      <c r="J54" s="270">
        <v>495</v>
      </c>
      <c r="K54" s="271">
        <v>327596380</v>
      </c>
      <c r="L54" s="272">
        <v>495</v>
      </c>
      <c r="M54" s="271">
        <v>0</v>
      </c>
      <c r="N54" s="272">
        <v>0</v>
      </c>
      <c r="O54" s="271">
        <v>0</v>
      </c>
      <c r="P54" s="272">
        <v>0</v>
      </c>
      <c r="Q54" s="271">
        <v>0</v>
      </c>
      <c r="R54" s="272">
        <v>0</v>
      </c>
    </row>
    <row r="55" spans="1:18" ht="8.25" customHeight="1" thickBot="1" x14ac:dyDescent="0.3">
      <c r="A55" s="275"/>
      <c r="B55" s="268"/>
      <c r="C55" s="269"/>
      <c r="D55" s="269"/>
      <c r="E55" s="270"/>
      <c r="F55" s="268"/>
      <c r="G55" s="269"/>
      <c r="H55" s="269"/>
      <c r="I55" s="269"/>
      <c r="J55" s="270"/>
      <c r="K55" s="271"/>
      <c r="L55" s="272"/>
      <c r="M55" s="271"/>
      <c r="N55" s="272"/>
      <c r="O55" s="271"/>
      <c r="P55" s="272"/>
      <c r="Q55" s="271"/>
      <c r="R55" s="272"/>
    </row>
    <row r="56" spans="1:18" ht="45" customHeight="1" thickBot="1" x14ac:dyDescent="0.25">
      <c r="A56" s="276" t="s">
        <v>159</v>
      </c>
      <c r="B56" s="277">
        <v>227131838676</v>
      </c>
      <c r="C56" s="278">
        <v>10207163024</v>
      </c>
      <c r="D56" s="278">
        <v>216924675652</v>
      </c>
      <c r="E56" s="279">
        <v>475368.93000000005</v>
      </c>
      <c r="F56" s="277">
        <v>239997015763</v>
      </c>
      <c r="G56" s="278">
        <v>10115834719</v>
      </c>
      <c r="H56" s="278">
        <v>5776942010</v>
      </c>
      <c r="I56" s="278">
        <v>229881181044</v>
      </c>
      <c r="J56" s="279">
        <v>482269.50000000006</v>
      </c>
      <c r="K56" s="277">
        <v>146904787605</v>
      </c>
      <c r="L56" s="280">
        <v>321266.46000000002</v>
      </c>
      <c r="M56" s="277">
        <v>49695590846</v>
      </c>
      <c r="N56" s="280">
        <v>93743</v>
      </c>
      <c r="O56" s="277">
        <v>31331107558</v>
      </c>
      <c r="P56" s="280">
        <v>65850.040000000008</v>
      </c>
      <c r="Q56" s="277">
        <v>1949695035</v>
      </c>
      <c r="R56" s="280">
        <v>1410</v>
      </c>
    </row>
    <row r="57" spans="1:18" ht="21" customHeight="1" x14ac:dyDescent="0.2">
      <c r="A57" s="281" t="s">
        <v>327</v>
      </c>
    </row>
    <row r="58" spans="1:18" ht="12.75" x14ac:dyDescent="0.2">
      <c r="A58" s="38"/>
      <c r="K58" s="266"/>
      <c r="L58" s="266"/>
      <c r="M58" s="266"/>
      <c r="N58" s="266"/>
      <c r="O58" s="266"/>
      <c r="P58" s="266"/>
      <c r="Q58" s="266"/>
      <c r="R58" s="266"/>
    </row>
    <row r="59" spans="1:18" s="282" customFormat="1" ht="12.75" customHeight="1" x14ac:dyDescent="0.2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</row>
    <row r="60" spans="1:18" ht="12.75" customHeight="1" x14ac:dyDescent="0.2">
      <c r="A60" s="38"/>
      <c r="I60" s="266"/>
      <c r="J60" s="266"/>
      <c r="K60" s="266"/>
      <c r="L60" s="266"/>
      <c r="M60" s="266"/>
      <c r="N60" s="266"/>
      <c r="O60" s="266"/>
      <c r="P60" s="266"/>
      <c r="Q60" s="266"/>
      <c r="R60" s="266"/>
    </row>
    <row r="62" spans="1:18" x14ac:dyDescent="0.25">
      <c r="K62" s="266"/>
    </row>
    <row r="66" spans="11:11" x14ac:dyDescent="0.25">
      <c r="K66" s="266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honeticPr fontId="0" type="noConversion"/>
  <printOptions horizontalCentered="1" verticalCentered="1"/>
  <pageMargins left="0.31496062992125984" right="0.19685039370078741" top="0.39370078740157483" bottom="0.31496062992125984" header="0.15748031496062992" footer="0.19685039370078741"/>
  <pageSetup paperSize="9" scale="49" pageOrder="overThenDown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topLeftCell="A40" zoomScale="68" zoomScaleNormal="68" workbookViewId="0"/>
  </sheetViews>
  <sheetFormatPr defaultColWidth="6.7109375" defaultRowHeight="15.75" x14ac:dyDescent="0.25"/>
  <cols>
    <col min="1" max="1" width="59.42578125" style="40" customWidth="1"/>
    <col min="2" max="2" width="21.42578125" style="38" customWidth="1"/>
    <col min="3" max="3" width="15.140625" style="38" customWidth="1"/>
    <col min="4" max="4" width="16.85546875" style="38" customWidth="1"/>
    <col min="5" max="5" width="8.140625" style="38" customWidth="1"/>
    <col min="6" max="6" width="20.5703125" style="38" customWidth="1"/>
    <col min="7" max="8" width="15.140625" style="38" customWidth="1"/>
    <col min="9" max="9" width="16.7109375" style="38" customWidth="1"/>
    <col min="10" max="10" width="8.5703125" style="38" customWidth="1"/>
    <col min="11" max="11" width="18.140625" style="38" customWidth="1"/>
    <col min="12" max="12" width="8.42578125" style="38" customWidth="1"/>
    <col min="13" max="13" width="19.28515625" style="38" customWidth="1"/>
    <col min="14" max="14" width="8.5703125" style="38" customWidth="1"/>
    <col min="15" max="15" width="17.85546875" style="38" customWidth="1"/>
    <col min="16" max="16" width="8" style="38" customWidth="1"/>
    <col min="17" max="17" width="14.28515625" style="38" customWidth="1"/>
    <col min="18" max="18" width="11.5703125" style="38" customWidth="1"/>
    <col min="19" max="238" width="6.7109375" style="38"/>
    <col min="239" max="239" width="59.42578125" style="38" customWidth="1"/>
    <col min="240" max="240" width="21.42578125" style="38" customWidth="1"/>
    <col min="241" max="241" width="15.140625" style="38" customWidth="1"/>
    <col min="242" max="242" width="16.85546875" style="38" customWidth="1"/>
    <col min="243" max="243" width="8.140625" style="38" customWidth="1"/>
    <col min="244" max="244" width="20.5703125" style="38" customWidth="1"/>
    <col min="245" max="246" width="15.140625" style="38" customWidth="1"/>
    <col min="247" max="247" width="16.7109375" style="38" customWidth="1"/>
    <col min="248" max="248" width="8.5703125" style="38" customWidth="1"/>
    <col min="249" max="249" width="18.140625" style="38" customWidth="1"/>
    <col min="250" max="250" width="8.42578125" style="38" customWidth="1"/>
    <col min="251" max="251" width="19.28515625" style="38" customWidth="1"/>
    <col min="252" max="252" width="8.5703125" style="38" customWidth="1"/>
    <col min="253" max="253" width="17.85546875" style="38" customWidth="1"/>
    <col min="254" max="254" width="8" style="38" customWidth="1"/>
    <col min="255" max="255" width="14.28515625" style="38" customWidth="1"/>
    <col min="256" max="256" width="11.5703125" style="38" customWidth="1"/>
    <col min="257" max="257" width="6.7109375" style="38"/>
    <col min="258" max="259" width="13.5703125" style="38" customWidth="1"/>
    <col min="260" max="494" width="6.7109375" style="38"/>
    <col min="495" max="495" width="59.42578125" style="38" customWidth="1"/>
    <col min="496" max="496" width="21.42578125" style="38" customWidth="1"/>
    <col min="497" max="497" width="15.140625" style="38" customWidth="1"/>
    <col min="498" max="498" width="16.85546875" style="38" customWidth="1"/>
    <col min="499" max="499" width="8.140625" style="38" customWidth="1"/>
    <col min="500" max="500" width="20.5703125" style="38" customWidth="1"/>
    <col min="501" max="502" width="15.140625" style="38" customWidth="1"/>
    <col min="503" max="503" width="16.7109375" style="38" customWidth="1"/>
    <col min="504" max="504" width="8.5703125" style="38" customWidth="1"/>
    <col min="505" max="505" width="18.140625" style="38" customWidth="1"/>
    <col min="506" max="506" width="8.42578125" style="38" customWidth="1"/>
    <col min="507" max="507" width="19.28515625" style="38" customWidth="1"/>
    <col min="508" max="508" width="8.5703125" style="38" customWidth="1"/>
    <col min="509" max="509" width="17.85546875" style="38" customWidth="1"/>
    <col min="510" max="510" width="8" style="38" customWidth="1"/>
    <col min="511" max="511" width="14.28515625" style="38" customWidth="1"/>
    <col min="512" max="512" width="11.5703125" style="38" customWidth="1"/>
    <col min="513" max="513" width="6.7109375" style="38"/>
    <col min="514" max="515" width="13.5703125" style="38" customWidth="1"/>
    <col min="516" max="750" width="6.7109375" style="38"/>
    <col min="751" max="751" width="59.42578125" style="38" customWidth="1"/>
    <col min="752" max="752" width="21.42578125" style="38" customWidth="1"/>
    <col min="753" max="753" width="15.140625" style="38" customWidth="1"/>
    <col min="754" max="754" width="16.85546875" style="38" customWidth="1"/>
    <col min="755" max="755" width="8.140625" style="38" customWidth="1"/>
    <col min="756" max="756" width="20.5703125" style="38" customWidth="1"/>
    <col min="757" max="758" width="15.140625" style="38" customWidth="1"/>
    <col min="759" max="759" width="16.7109375" style="38" customWidth="1"/>
    <col min="760" max="760" width="8.5703125" style="38" customWidth="1"/>
    <col min="761" max="761" width="18.140625" style="38" customWidth="1"/>
    <col min="762" max="762" width="8.42578125" style="38" customWidth="1"/>
    <col min="763" max="763" width="19.28515625" style="38" customWidth="1"/>
    <col min="764" max="764" width="8.5703125" style="38" customWidth="1"/>
    <col min="765" max="765" width="17.85546875" style="38" customWidth="1"/>
    <col min="766" max="766" width="8" style="38" customWidth="1"/>
    <col min="767" max="767" width="14.28515625" style="38" customWidth="1"/>
    <col min="768" max="768" width="11.5703125" style="38" customWidth="1"/>
    <col min="769" max="769" width="6.7109375" style="38"/>
    <col min="770" max="771" width="13.5703125" style="38" customWidth="1"/>
    <col min="772" max="1006" width="6.7109375" style="38"/>
    <col min="1007" max="1007" width="59.42578125" style="38" customWidth="1"/>
    <col min="1008" max="1008" width="21.42578125" style="38" customWidth="1"/>
    <col min="1009" max="1009" width="15.140625" style="38" customWidth="1"/>
    <col min="1010" max="1010" width="16.85546875" style="38" customWidth="1"/>
    <col min="1011" max="1011" width="8.140625" style="38" customWidth="1"/>
    <col min="1012" max="1012" width="20.5703125" style="38" customWidth="1"/>
    <col min="1013" max="1014" width="15.140625" style="38" customWidth="1"/>
    <col min="1015" max="1015" width="16.7109375" style="38" customWidth="1"/>
    <col min="1016" max="1016" width="8.5703125" style="38" customWidth="1"/>
    <col min="1017" max="1017" width="18.140625" style="38" customWidth="1"/>
    <col min="1018" max="1018" width="8.42578125" style="38" customWidth="1"/>
    <col min="1019" max="1019" width="19.28515625" style="38" customWidth="1"/>
    <col min="1020" max="1020" width="8.5703125" style="38" customWidth="1"/>
    <col min="1021" max="1021" width="17.85546875" style="38" customWidth="1"/>
    <col min="1022" max="1022" width="8" style="38" customWidth="1"/>
    <col min="1023" max="1023" width="14.28515625" style="38" customWidth="1"/>
    <col min="1024" max="1024" width="11.5703125" style="38" customWidth="1"/>
    <col min="1025" max="1025" width="6.7109375" style="38"/>
    <col min="1026" max="1027" width="13.5703125" style="38" customWidth="1"/>
    <col min="1028" max="1262" width="6.7109375" style="38"/>
    <col min="1263" max="1263" width="59.42578125" style="38" customWidth="1"/>
    <col min="1264" max="1264" width="21.42578125" style="38" customWidth="1"/>
    <col min="1265" max="1265" width="15.140625" style="38" customWidth="1"/>
    <col min="1266" max="1266" width="16.85546875" style="38" customWidth="1"/>
    <col min="1267" max="1267" width="8.140625" style="38" customWidth="1"/>
    <col min="1268" max="1268" width="20.5703125" style="38" customWidth="1"/>
    <col min="1269" max="1270" width="15.140625" style="38" customWidth="1"/>
    <col min="1271" max="1271" width="16.7109375" style="38" customWidth="1"/>
    <col min="1272" max="1272" width="8.5703125" style="38" customWidth="1"/>
    <col min="1273" max="1273" width="18.140625" style="38" customWidth="1"/>
    <col min="1274" max="1274" width="8.42578125" style="38" customWidth="1"/>
    <col min="1275" max="1275" width="19.28515625" style="38" customWidth="1"/>
    <col min="1276" max="1276" width="8.5703125" style="38" customWidth="1"/>
    <col min="1277" max="1277" width="17.85546875" style="38" customWidth="1"/>
    <col min="1278" max="1278" width="8" style="38" customWidth="1"/>
    <col min="1279" max="1279" width="14.28515625" style="38" customWidth="1"/>
    <col min="1280" max="1280" width="11.5703125" style="38" customWidth="1"/>
    <col min="1281" max="1281" width="6.7109375" style="38"/>
    <col min="1282" max="1283" width="13.5703125" style="38" customWidth="1"/>
    <col min="1284" max="1518" width="6.7109375" style="38"/>
    <col min="1519" max="1519" width="59.42578125" style="38" customWidth="1"/>
    <col min="1520" max="1520" width="21.42578125" style="38" customWidth="1"/>
    <col min="1521" max="1521" width="15.140625" style="38" customWidth="1"/>
    <col min="1522" max="1522" width="16.85546875" style="38" customWidth="1"/>
    <col min="1523" max="1523" width="8.140625" style="38" customWidth="1"/>
    <col min="1524" max="1524" width="20.5703125" style="38" customWidth="1"/>
    <col min="1525" max="1526" width="15.140625" style="38" customWidth="1"/>
    <col min="1527" max="1527" width="16.7109375" style="38" customWidth="1"/>
    <col min="1528" max="1528" width="8.5703125" style="38" customWidth="1"/>
    <col min="1529" max="1529" width="18.140625" style="38" customWidth="1"/>
    <col min="1530" max="1530" width="8.42578125" style="38" customWidth="1"/>
    <col min="1531" max="1531" width="19.28515625" style="38" customWidth="1"/>
    <col min="1532" max="1532" width="8.5703125" style="38" customWidth="1"/>
    <col min="1533" max="1533" width="17.85546875" style="38" customWidth="1"/>
    <col min="1534" max="1534" width="8" style="38" customWidth="1"/>
    <col min="1535" max="1535" width="14.28515625" style="38" customWidth="1"/>
    <col min="1536" max="1536" width="11.5703125" style="38" customWidth="1"/>
    <col min="1537" max="1537" width="6.7109375" style="38"/>
    <col min="1538" max="1539" width="13.5703125" style="38" customWidth="1"/>
    <col min="1540" max="1774" width="6.7109375" style="38"/>
    <col min="1775" max="1775" width="59.42578125" style="38" customWidth="1"/>
    <col min="1776" max="1776" width="21.42578125" style="38" customWidth="1"/>
    <col min="1777" max="1777" width="15.140625" style="38" customWidth="1"/>
    <col min="1778" max="1778" width="16.85546875" style="38" customWidth="1"/>
    <col min="1779" max="1779" width="8.140625" style="38" customWidth="1"/>
    <col min="1780" max="1780" width="20.5703125" style="38" customWidth="1"/>
    <col min="1781" max="1782" width="15.140625" style="38" customWidth="1"/>
    <col min="1783" max="1783" width="16.7109375" style="38" customWidth="1"/>
    <col min="1784" max="1784" width="8.5703125" style="38" customWidth="1"/>
    <col min="1785" max="1785" width="18.140625" style="38" customWidth="1"/>
    <col min="1786" max="1786" width="8.42578125" style="38" customWidth="1"/>
    <col min="1787" max="1787" width="19.28515625" style="38" customWidth="1"/>
    <col min="1788" max="1788" width="8.5703125" style="38" customWidth="1"/>
    <col min="1789" max="1789" width="17.85546875" style="38" customWidth="1"/>
    <col min="1790" max="1790" width="8" style="38" customWidth="1"/>
    <col min="1791" max="1791" width="14.28515625" style="38" customWidth="1"/>
    <col min="1792" max="1792" width="11.5703125" style="38" customWidth="1"/>
    <col min="1793" max="1793" width="6.7109375" style="38"/>
    <col min="1794" max="1795" width="13.5703125" style="38" customWidth="1"/>
    <col min="1796" max="2030" width="6.7109375" style="38"/>
    <col min="2031" max="2031" width="59.42578125" style="38" customWidth="1"/>
    <col min="2032" max="2032" width="21.42578125" style="38" customWidth="1"/>
    <col min="2033" max="2033" width="15.140625" style="38" customWidth="1"/>
    <col min="2034" max="2034" width="16.85546875" style="38" customWidth="1"/>
    <col min="2035" max="2035" width="8.140625" style="38" customWidth="1"/>
    <col min="2036" max="2036" width="20.5703125" style="38" customWidth="1"/>
    <col min="2037" max="2038" width="15.140625" style="38" customWidth="1"/>
    <col min="2039" max="2039" width="16.7109375" style="38" customWidth="1"/>
    <col min="2040" max="2040" width="8.5703125" style="38" customWidth="1"/>
    <col min="2041" max="2041" width="18.140625" style="38" customWidth="1"/>
    <col min="2042" max="2042" width="8.42578125" style="38" customWidth="1"/>
    <col min="2043" max="2043" width="19.28515625" style="38" customWidth="1"/>
    <col min="2044" max="2044" width="8.5703125" style="38" customWidth="1"/>
    <col min="2045" max="2045" width="17.85546875" style="38" customWidth="1"/>
    <col min="2046" max="2046" width="8" style="38" customWidth="1"/>
    <col min="2047" max="2047" width="14.28515625" style="38" customWidth="1"/>
    <col min="2048" max="2048" width="11.5703125" style="38" customWidth="1"/>
    <col min="2049" max="2049" width="6.7109375" style="38"/>
    <col min="2050" max="2051" width="13.5703125" style="38" customWidth="1"/>
    <col min="2052" max="2286" width="6.7109375" style="38"/>
    <col min="2287" max="2287" width="59.42578125" style="38" customWidth="1"/>
    <col min="2288" max="2288" width="21.42578125" style="38" customWidth="1"/>
    <col min="2289" max="2289" width="15.140625" style="38" customWidth="1"/>
    <col min="2290" max="2290" width="16.85546875" style="38" customWidth="1"/>
    <col min="2291" max="2291" width="8.140625" style="38" customWidth="1"/>
    <col min="2292" max="2292" width="20.5703125" style="38" customWidth="1"/>
    <col min="2293" max="2294" width="15.140625" style="38" customWidth="1"/>
    <col min="2295" max="2295" width="16.7109375" style="38" customWidth="1"/>
    <col min="2296" max="2296" width="8.5703125" style="38" customWidth="1"/>
    <col min="2297" max="2297" width="18.140625" style="38" customWidth="1"/>
    <col min="2298" max="2298" width="8.42578125" style="38" customWidth="1"/>
    <col min="2299" max="2299" width="19.28515625" style="38" customWidth="1"/>
    <col min="2300" max="2300" width="8.5703125" style="38" customWidth="1"/>
    <col min="2301" max="2301" width="17.85546875" style="38" customWidth="1"/>
    <col min="2302" max="2302" width="8" style="38" customWidth="1"/>
    <col min="2303" max="2303" width="14.28515625" style="38" customWidth="1"/>
    <col min="2304" max="2304" width="11.5703125" style="38" customWidth="1"/>
    <col min="2305" max="2305" width="6.7109375" style="38"/>
    <col min="2306" max="2307" width="13.5703125" style="38" customWidth="1"/>
    <col min="2308" max="2542" width="6.7109375" style="38"/>
    <col min="2543" max="2543" width="59.42578125" style="38" customWidth="1"/>
    <col min="2544" max="2544" width="21.42578125" style="38" customWidth="1"/>
    <col min="2545" max="2545" width="15.140625" style="38" customWidth="1"/>
    <col min="2546" max="2546" width="16.85546875" style="38" customWidth="1"/>
    <col min="2547" max="2547" width="8.140625" style="38" customWidth="1"/>
    <col min="2548" max="2548" width="20.5703125" style="38" customWidth="1"/>
    <col min="2549" max="2550" width="15.140625" style="38" customWidth="1"/>
    <col min="2551" max="2551" width="16.7109375" style="38" customWidth="1"/>
    <col min="2552" max="2552" width="8.5703125" style="38" customWidth="1"/>
    <col min="2553" max="2553" width="18.140625" style="38" customWidth="1"/>
    <col min="2554" max="2554" width="8.42578125" style="38" customWidth="1"/>
    <col min="2555" max="2555" width="19.28515625" style="38" customWidth="1"/>
    <col min="2556" max="2556" width="8.5703125" style="38" customWidth="1"/>
    <col min="2557" max="2557" width="17.85546875" style="38" customWidth="1"/>
    <col min="2558" max="2558" width="8" style="38" customWidth="1"/>
    <col min="2559" max="2559" width="14.28515625" style="38" customWidth="1"/>
    <col min="2560" max="2560" width="11.5703125" style="38" customWidth="1"/>
    <col min="2561" max="2561" width="6.7109375" style="38"/>
    <col min="2562" max="2563" width="13.5703125" style="38" customWidth="1"/>
    <col min="2564" max="2798" width="6.7109375" style="38"/>
    <col min="2799" max="2799" width="59.42578125" style="38" customWidth="1"/>
    <col min="2800" max="2800" width="21.42578125" style="38" customWidth="1"/>
    <col min="2801" max="2801" width="15.140625" style="38" customWidth="1"/>
    <col min="2802" max="2802" width="16.85546875" style="38" customWidth="1"/>
    <col min="2803" max="2803" width="8.140625" style="38" customWidth="1"/>
    <col min="2804" max="2804" width="20.5703125" style="38" customWidth="1"/>
    <col min="2805" max="2806" width="15.140625" style="38" customWidth="1"/>
    <col min="2807" max="2807" width="16.7109375" style="38" customWidth="1"/>
    <col min="2808" max="2808" width="8.5703125" style="38" customWidth="1"/>
    <col min="2809" max="2809" width="18.140625" style="38" customWidth="1"/>
    <col min="2810" max="2810" width="8.42578125" style="38" customWidth="1"/>
    <col min="2811" max="2811" width="19.28515625" style="38" customWidth="1"/>
    <col min="2812" max="2812" width="8.5703125" style="38" customWidth="1"/>
    <col min="2813" max="2813" width="17.85546875" style="38" customWidth="1"/>
    <col min="2814" max="2814" width="8" style="38" customWidth="1"/>
    <col min="2815" max="2815" width="14.28515625" style="38" customWidth="1"/>
    <col min="2816" max="2816" width="11.5703125" style="38" customWidth="1"/>
    <col min="2817" max="2817" width="6.7109375" style="38"/>
    <col min="2818" max="2819" width="13.5703125" style="38" customWidth="1"/>
    <col min="2820" max="3054" width="6.7109375" style="38"/>
    <col min="3055" max="3055" width="59.42578125" style="38" customWidth="1"/>
    <col min="3056" max="3056" width="21.42578125" style="38" customWidth="1"/>
    <col min="3057" max="3057" width="15.140625" style="38" customWidth="1"/>
    <col min="3058" max="3058" width="16.85546875" style="38" customWidth="1"/>
    <col min="3059" max="3059" width="8.140625" style="38" customWidth="1"/>
    <col min="3060" max="3060" width="20.5703125" style="38" customWidth="1"/>
    <col min="3061" max="3062" width="15.140625" style="38" customWidth="1"/>
    <col min="3063" max="3063" width="16.7109375" style="38" customWidth="1"/>
    <col min="3064" max="3064" width="8.5703125" style="38" customWidth="1"/>
    <col min="3065" max="3065" width="18.140625" style="38" customWidth="1"/>
    <col min="3066" max="3066" width="8.42578125" style="38" customWidth="1"/>
    <col min="3067" max="3067" width="19.28515625" style="38" customWidth="1"/>
    <col min="3068" max="3068" width="8.5703125" style="38" customWidth="1"/>
    <col min="3069" max="3069" width="17.85546875" style="38" customWidth="1"/>
    <col min="3070" max="3070" width="8" style="38" customWidth="1"/>
    <col min="3071" max="3071" width="14.28515625" style="38" customWidth="1"/>
    <col min="3072" max="3072" width="11.5703125" style="38" customWidth="1"/>
    <col min="3073" max="3073" width="6.7109375" style="38"/>
    <col min="3074" max="3075" width="13.5703125" style="38" customWidth="1"/>
    <col min="3076" max="3310" width="6.7109375" style="38"/>
    <col min="3311" max="3311" width="59.42578125" style="38" customWidth="1"/>
    <col min="3312" max="3312" width="21.42578125" style="38" customWidth="1"/>
    <col min="3313" max="3313" width="15.140625" style="38" customWidth="1"/>
    <col min="3314" max="3314" width="16.85546875" style="38" customWidth="1"/>
    <col min="3315" max="3315" width="8.140625" style="38" customWidth="1"/>
    <col min="3316" max="3316" width="20.5703125" style="38" customWidth="1"/>
    <col min="3317" max="3318" width="15.140625" style="38" customWidth="1"/>
    <col min="3319" max="3319" width="16.7109375" style="38" customWidth="1"/>
    <col min="3320" max="3320" width="8.5703125" style="38" customWidth="1"/>
    <col min="3321" max="3321" width="18.140625" style="38" customWidth="1"/>
    <col min="3322" max="3322" width="8.42578125" style="38" customWidth="1"/>
    <col min="3323" max="3323" width="19.28515625" style="38" customWidth="1"/>
    <col min="3324" max="3324" width="8.5703125" style="38" customWidth="1"/>
    <col min="3325" max="3325" width="17.85546875" style="38" customWidth="1"/>
    <col min="3326" max="3326" width="8" style="38" customWidth="1"/>
    <col min="3327" max="3327" width="14.28515625" style="38" customWidth="1"/>
    <col min="3328" max="3328" width="11.5703125" style="38" customWidth="1"/>
    <col min="3329" max="3329" width="6.7109375" style="38"/>
    <col min="3330" max="3331" width="13.5703125" style="38" customWidth="1"/>
    <col min="3332" max="3566" width="6.7109375" style="38"/>
    <col min="3567" max="3567" width="59.42578125" style="38" customWidth="1"/>
    <col min="3568" max="3568" width="21.42578125" style="38" customWidth="1"/>
    <col min="3569" max="3569" width="15.140625" style="38" customWidth="1"/>
    <col min="3570" max="3570" width="16.85546875" style="38" customWidth="1"/>
    <col min="3571" max="3571" width="8.140625" style="38" customWidth="1"/>
    <col min="3572" max="3572" width="20.5703125" style="38" customWidth="1"/>
    <col min="3573" max="3574" width="15.140625" style="38" customWidth="1"/>
    <col min="3575" max="3575" width="16.7109375" style="38" customWidth="1"/>
    <col min="3576" max="3576" width="8.5703125" style="38" customWidth="1"/>
    <col min="3577" max="3577" width="18.140625" style="38" customWidth="1"/>
    <col min="3578" max="3578" width="8.42578125" style="38" customWidth="1"/>
    <col min="3579" max="3579" width="19.28515625" style="38" customWidth="1"/>
    <col min="3580" max="3580" width="8.5703125" style="38" customWidth="1"/>
    <col min="3581" max="3581" width="17.85546875" style="38" customWidth="1"/>
    <col min="3582" max="3582" width="8" style="38" customWidth="1"/>
    <col min="3583" max="3583" width="14.28515625" style="38" customWidth="1"/>
    <col min="3584" max="3584" width="11.5703125" style="38" customWidth="1"/>
    <col min="3585" max="3585" width="6.7109375" style="38"/>
    <col min="3586" max="3587" width="13.5703125" style="38" customWidth="1"/>
    <col min="3588" max="3822" width="6.7109375" style="38"/>
    <col min="3823" max="3823" width="59.42578125" style="38" customWidth="1"/>
    <col min="3824" max="3824" width="21.42578125" style="38" customWidth="1"/>
    <col min="3825" max="3825" width="15.140625" style="38" customWidth="1"/>
    <col min="3826" max="3826" width="16.85546875" style="38" customWidth="1"/>
    <col min="3827" max="3827" width="8.140625" style="38" customWidth="1"/>
    <col min="3828" max="3828" width="20.5703125" style="38" customWidth="1"/>
    <col min="3829" max="3830" width="15.140625" style="38" customWidth="1"/>
    <col min="3831" max="3831" width="16.7109375" style="38" customWidth="1"/>
    <col min="3832" max="3832" width="8.5703125" style="38" customWidth="1"/>
    <col min="3833" max="3833" width="18.140625" style="38" customWidth="1"/>
    <col min="3834" max="3834" width="8.42578125" style="38" customWidth="1"/>
    <col min="3835" max="3835" width="19.28515625" style="38" customWidth="1"/>
    <col min="3836" max="3836" width="8.5703125" style="38" customWidth="1"/>
    <col min="3837" max="3837" width="17.85546875" style="38" customWidth="1"/>
    <col min="3838" max="3838" width="8" style="38" customWidth="1"/>
    <col min="3839" max="3839" width="14.28515625" style="38" customWidth="1"/>
    <col min="3840" max="3840" width="11.5703125" style="38" customWidth="1"/>
    <col min="3841" max="3841" width="6.7109375" style="38"/>
    <col min="3842" max="3843" width="13.5703125" style="38" customWidth="1"/>
    <col min="3844" max="4078" width="6.7109375" style="38"/>
    <col min="4079" max="4079" width="59.42578125" style="38" customWidth="1"/>
    <col min="4080" max="4080" width="21.42578125" style="38" customWidth="1"/>
    <col min="4081" max="4081" width="15.140625" style="38" customWidth="1"/>
    <col min="4082" max="4082" width="16.85546875" style="38" customWidth="1"/>
    <col min="4083" max="4083" width="8.140625" style="38" customWidth="1"/>
    <col min="4084" max="4084" width="20.5703125" style="38" customWidth="1"/>
    <col min="4085" max="4086" width="15.140625" style="38" customWidth="1"/>
    <col min="4087" max="4087" width="16.7109375" style="38" customWidth="1"/>
    <col min="4088" max="4088" width="8.5703125" style="38" customWidth="1"/>
    <col min="4089" max="4089" width="18.140625" style="38" customWidth="1"/>
    <col min="4090" max="4090" width="8.42578125" style="38" customWidth="1"/>
    <col min="4091" max="4091" width="19.28515625" style="38" customWidth="1"/>
    <col min="4092" max="4092" width="8.5703125" style="38" customWidth="1"/>
    <col min="4093" max="4093" width="17.85546875" style="38" customWidth="1"/>
    <col min="4094" max="4094" width="8" style="38" customWidth="1"/>
    <col min="4095" max="4095" width="14.28515625" style="38" customWidth="1"/>
    <col min="4096" max="4096" width="11.5703125" style="38" customWidth="1"/>
    <col min="4097" max="4097" width="6.7109375" style="38"/>
    <col min="4098" max="4099" width="13.5703125" style="38" customWidth="1"/>
    <col min="4100" max="4334" width="6.7109375" style="38"/>
    <col min="4335" max="4335" width="59.42578125" style="38" customWidth="1"/>
    <col min="4336" max="4336" width="21.42578125" style="38" customWidth="1"/>
    <col min="4337" max="4337" width="15.140625" style="38" customWidth="1"/>
    <col min="4338" max="4338" width="16.85546875" style="38" customWidth="1"/>
    <col min="4339" max="4339" width="8.140625" style="38" customWidth="1"/>
    <col min="4340" max="4340" width="20.5703125" style="38" customWidth="1"/>
    <col min="4341" max="4342" width="15.140625" style="38" customWidth="1"/>
    <col min="4343" max="4343" width="16.7109375" style="38" customWidth="1"/>
    <col min="4344" max="4344" width="8.5703125" style="38" customWidth="1"/>
    <col min="4345" max="4345" width="18.140625" style="38" customWidth="1"/>
    <col min="4346" max="4346" width="8.42578125" style="38" customWidth="1"/>
    <col min="4347" max="4347" width="19.28515625" style="38" customWidth="1"/>
    <col min="4348" max="4348" width="8.5703125" style="38" customWidth="1"/>
    <col min="4349" max="4349" width="17.85546875" style="38" customWidth="1"/>
    <col min="4350" max="4350" width="8" style="38" customWidth="1"/>
    <col min="4351" max="4351" width="14.28515625" style="38" customWidth="1"/>
    <col min="4352" max="4352" width="11.5703125" style="38" customWidth="1"/>
    <col min="4353" max="4353" width="6.7109375" style="38"/>
    <col min="4354" max="4355" width="13.5703125" style="38" customWidth="1"/>
    <col min="4356" max="4590" width="6.7109375" style="38"/>
    <col min="4591" max="4591" width="59.42578125" style="38" customWidth="1"/>
    <col min="4592" max="4592" width="21.42578125" style="38" customWidth="1"/>
    <col min="4593" max="4593" width="15.140625" style="38" customWidth="1"/>
    <col min="4594" max="4594" width="16.85546875" style="38" customWidth="1"/>
    <col min="4595" max="4595" width="8.140625" style="38" customWidth="1"/>
    <col min="4596" max="4596" width="20.5703125" style="38" customWidth="1"/>
    <col min="4597" max="4598" width="15.140625" style="38" customWidth="1"/>
    <col min="4599" max="4599" width="16.7109375" style="38" customWidth="1"/>
    <col min="4600" max="4600" width="8.5703125" style="38" customWidth="1"/>
    <col min="4601" max="4601" width="18.140625" style="38" customWidth="1"/>
    <col min="4602" max="4602" width="8.42578125" style="38" customWidth="1"/>
    <col min="4603" max="4603" width="19.28515625" style="38" customWidth="1"/>
    <col min="4604" max="4604" width="8.5703125" style="38" customWidth="1"/>
    <col min="4605" max="4605" width="17.85546875" style="38" customWidth="1"/>
    <col min="4606" max="4606" width="8" style="38" customWidth="1"/>
    <col min="4607" max="4607" width="14.28515625" style="38" customWidth="1"/>
    <col min="4608" max="4608" width="11.5703125" style="38" customWidth="1"/>
    <col min="4609" max="4609" width="6.7109375" style="38"/>
    <col min="4610" max="4611" width="13.5703125" style="38" customWidth="1"/>
    <col min="4612" max="4846" width="6.7109375" style="38"/>
    <col min="4847" max="4847" width="59.42578125" style="38" customWidth="1"/>
    <col min="4848" max="4848" width="21.42578125" style="38" customWidth="1"/>
    <col min="4849" max="4849" width="15.140625" style="38" customWidth="1"/>
    <col min="4850" max="4850" width="16.85546875" style="38" customWidth="1"/>
    <col min="4851" max="4851" width="8.140625" style="38" customWidth="1"/>
    <col min="4852" max="4852" width="20.5703125" style="38" customWidth="1"/>
    <col min="4853" max="4854" width="15.140625" style="38" customWidth="1"/>
    <col min="4855" max="4855" width="16.7109375" style="38" customWidth="1"/>
    <col min="4856" max="4856" width="8.5703125" style="38" customWidth="1"/>
    <col min="4857" max="4857" width="18.140625" style="38" customWidth="1"/>
    <col min="4858" max="4858" width="8.42578125" style="38" customWidth="1"/>
    <col min="4859" max="4859" width="19.28515625" style="38" customWidth="1"/>
    <col min="4860" max="4860" width="8.5703125" style="38" customWidth="1"/>
    <col min="4861" max="4861" width="17.85546875" style="38" customWidth="1"/>
    <col min="4862" max="4862" width="8" style="38" customWidth="1"/>
    <col min="4863" max="4863" width="14.28515625" style="38" customWidth="1"/>
    <col min="4864" max="4864" width="11.5703125" style="38" customWidth="1"/>
    <col min="4865" max="4865" width="6.7109375" style="38"/>
    <col min="4866" max="4867" width="13.5703125" style="38" customWidth="1"/>
    <col min="4868" max="5102" width="6.7109375" style="38"/>
    <col min="5103" max="5103" width="59.42578125" style="38" customWidth="1"/>
    <col min="5104" max="5104" width="21.42578125" style="38" customWidth="1"/>
    <col min="5105" max="5105" width="15.140625" style="38" customWidth="1"/>
    <col min="5106" max="5106" width="16.85546875" style="38" customWidth="1"/>
    <col min="5107" max="5107" width="8.140625" style="38" customWidth="1"/>
    <col min="5108" max="5108" width="20.5703125" style="38" customWidth="1"/>
    <col min="5109" max="5110" width="15.140625" style="38" customWidth="1"/>
    <col min="5111" max="5111" width="16.7109375" style="38" customWidth="1"/>
    <col min="5112" max="5112" width="8.5703125" style="38" customWidth="1"/>
    <col min="5113" max="5113" width="18.140625" style="38" customWidth="1"/>
    <col min="5114" max="5114" width="8.42578125" style="38" customWidth="1"/>
    <col min="5115" max="5115" width="19.28515625" style="38" customWidth="1"/>
    <col min="5116" max="5116" width="8.5703125" style="38" customWidth="1"/>
    <col min="5117" max="5117" width="17.85546875" style="38" customWidth="1"/>
    <col min="5118" max="5118" width="8" style="38" customWidth="1"/>
    <col min="5119" max="5119" width="14.28515625" style="38" customWidth="1"/>
    <col min="5120" max="5120" width="11.5703125" style="38" customWidth="1"/>
    <col min="5121" max="5121" width="6.7109375" style="38"/>
    <col min="5122" max="5123" width="13.5703125" style="38" customWidth="1"/>
    <col min="5124" max="5358" width="6.7109375" style="38"/>
    <col min="5359" max="5359" width="59.42578125" style="38" customWidth="1"/>
    <col min="5360" max="5360" width="21.42578125" style="38" customWidth="1"/>
    <col min="5361" max="5361" width="15.140625" style="38" customWidth="1"/>
    <col min="5362" max="5362" width="16.85546875" style="38" customWidth="1"/>
    <col min="5363" max="5363" width="8.140625" style="38" customWidth="1"/>
    <col min="5364" max="5364" width="20.5703125" style="38" customWidth="1"/>
    <col min="5365" max="5366" width="15.140625" style="38" customWidth="1"/>
    <col min="5367" max="5367" width="16.7109375" style="38" customWidth="1"/>
    <col min="5368" max="5368" width="8.5703125" style="38" customWidth="1"/>
    <col min="5369" max="5369" width="18.140625" style="38" customWidth="1"/>
    <col min="5370" max="5370" width="8.42578125" style="38" customWidth="1"/>
    <col min="5371" max="5371" width="19.28515625" style="38" customWidth="1"/>
    <col min="5372" max="5372" width="8.5703125" style="38" customWidth="1"/>
    <col min="5373" max="5373" width="17.85546875" style="38" customWidth="1"/>
    <col min="5374" max="5374" width="8" style="38" customWidth="1"/>
    <col min="5375" max="5375" width="14.28515625" style="38" customWidth="1"/>
    <col min="5376" max="5376" width="11.5703125" style="38" customWidth="1"/>
    <col min="5377" max="5377" width="6.7109375" style="38"/>
    <col min="5378" max="5379" width="13.5703125" style="38" customWidth="1"/>
    <col min="5380" max="5614" width="6.7109375" style="38"/>
    <col min="5615" max="5615" width="59.42578125" style="38" customWidth="1"/>
    <col min="5616" max="5616" width="21.42578125" style="38" customWidth="1"/>
    <col min="5617" max="5617" width="15.140625" style="38" customWidth="1"/>
    <col min="5618" max="5618" width="16.85546875" style="38" customWidth="1"/>
    <col min="5619" max="5619" width="8.140625" style="38" customWidth="1"/>
    <col min="5620" max="5620" width="20.5703125" style="38" customWidth="1"/>
    <col min="5621" max="5622" width="15.140625" style="38" customWidth="1"/>
    <col min="5623" max="5623" width="16.7109375" style="38" customWidth="1"/>
    <col min="5624" max="5624" width="8.5703125" style="38" customWidth="1"/>
    <col min="5625" max="5625" width="18.140625" style="38" customWidth="1"/>
    <col min="5626" max="5626" width="8.42578125" style="38" customWidth="1"/>
    <col min="5627" max="5627" width="19.28515625" style="38" customWidth="1"/>
    <col min="5628" max="5628" width="8.5703125" style="38" customWidth="1"/>
    <col min="5629" max="5629" width="17.85546875" style="38" customWidth="1"/>
    <col min="5630" max="5630" width="8" style="38" customWidth="1"/>
    <col min="5631" max="5631" width="14.28515625" style="38" customWidth="1"/>
    <col min="5632" max="5632" width="11.5703125" style="38" customWidth="1"/>
    <col min="5633" max="5633" width="6.7109375" style="38"/>
    <col min="5634" max="5635" width="13.5703125" style="38" customWidth="1"/>
    <col min="5636" max="5870" width="6.7109375" style="38"/>
    <col min="5871" max="5871" width="59.42578125" style="38" customWidth="1"/>
    <col min="5872" max="5872" width="21.42578125" style="38" customWidth="1"/>
    <col min="5873" max="5873" width="15.140625" style="38" customWidth="1"/>
    <col min="5874" max="5874" width="16.85546875" style="38" customWidth="1"/>
    <col min="5875" max="5875" width="8.140625" style="38" customWidth="1"/>
    <col min="5876" max="5876" width="20.5703125" style="38" customWidth="1"/>
    <col min="5877" max="5878" width="15.140625" style="38" customWidth="1"/>
    <col min="5879" max="5879" width="16.7109375" style="38" customWidth="1"/>
    <col min="5880" max="5880" width="8.5703125" style="38" customWidth="1"/>
    <col min="5881" max="5881" width="18.140625" style="38" customWidth="1"/>
    <col min="5882" max="5882" width="8.42578125" style="38" customWidth="1"/>
    <col min="5883" max="5883" width="19.28515625" style="38" customWidth="1"/>
    <col min="5884" max="5884" width="8.5703125" style="38" customWidth="1"/>
    <col min="5885" max="5885" width="17.85546875" style="38" customWidth="1"/>
    <col min="5886" max="5886" width="8" style="38" customWidth="1"/>
    <col min="5887" max="5887" width="14.28515625" style="38" customWidth="1"/>
    <col min="5888" max="5888" width="11.5703125" style="38" customWidth="1"/>
    <col min="5889" max="5889" width="6.7109375" style="38"/>
    <col min="5890" max="5891" width="13.5703125" style="38" customWidth="1"/>
    <col min="5892" max="6126" width="6.7109375" style="38"/>
    <col min="6127" max="6127" width="59.42578125" style="38" customWidth="1"/>
    <col min="6128" max="6128" width="21.42578125" style="38" customWidth="1"/>
    <col min="6129" max="6129" width="15.140625" style="38" customWidth="1"/>
    <col min="6130" max="6130" width="16.85546875" style="38" customWidth="1"/>
    <col min="6131" max="6131" width="8.140625" style="38" customWidth="1"/>
    <col min="6132" max="6132" width="20.5703125" style="38" customWidth="1"/>
    <col min="6133" max="6134" width="15.140625" style="38" customWidth="1"/>
    <col min="6135" max="6135" width="16.7109375" style="38" customWidth="1"/>
    <col min="6136" max="6136" width="8.5703125" style="38" customWidth="1"/>
    <col min="6137" max="6137" width="18.140625" style="38" customWidth="1"/>
    <col min="6138" max="6138" width="8.42578125" style="38" customWidth="1"/>
    <col min="6139" max="6139" width="19.28515625" style="38" customWidth="1"/>
    <col min="6140" max="6140" width="8.5703125" style="38" customWidth="1"/>
    <col min="6141" max="6141" width="17.85546875" style="38" customWidth="1"/>
    <col min="6142" max="6142" width="8" style="38" customWidth="1"/>
    <col min="6143" max="6143" width="14.28515625" style="38" customWidth="1"/>
    <col min="6144" max="6144" width="11.5703125" style="38" customWidth="1"/>
    <col min="6145" max="6145" width="6.7109375" style="38"/>
    <col min="6146" max="6147" width="13.5703125" style="38" customWidth="1"/>
    <col min="6148" max="6382" width="6.7109375" style="38"/>
    <col min="6383" max="6383" width="59.42578125" style="38" customWidth="1"/>
    <col min="6384" max="6384" width="21.42578125" style="38" customWidth="1"/>
    <col min="6385" max="6385" width="15.140625" style="38" customWidth="1"/>
    <col min="6386" max="6386" width="16.85546875" style="38" customWidth="1"/>
    <col min="6387" max="6387" width="8.140625" style="38" customWidth="1"/>
    <col min="6388" max="6388" width="20.5703125" style="38" customWidth="1"/>
    <col min="6389" max="6390" width="15.140625" style="38" customWidth="1"/>
    <col min="6391" max="6391" width="16.7109375" style="38" customWidth="1"/>
    <col min="6392" max="6392" width="8.5703125" style="38" customWidth="1"/>
    <col min="6393" max="6393" width="18.140625" style="38" customWidth="1"/>
    <col min="6394" max="6394" width="8.42578125" style="38" customWidth="1"/>
    <col min="6395" max="6395" width="19.28515625" style="38" customWidth="1"/>
    <col min="6396" max="6396" width="8.5703125" style="38" customWidth="1"/>
    <col min="6397" max="6397" width="17.85546875" style="38" customWidth="1"/>
    <col min="6398" max="6398" width="8" style="38" customWidth="1"/>
    <col min="6399" max="6399" width="14.28515625" style="38" customWidth="1"/>
    <col min="6400" max="6400" width="11.5703125" style="38" customWidth="1"/>
    <col min="6401" max="6401" width="6.7109375" style="38"/>
    <col min="6402" max="6403" width="13.5703125" style="38" customWidth="1"/>
    <col min="6404" max="6638" width="6.7109375" style="38"/>
    <col min="6639" max="6639" width="59.42578125" style="38" customWidth="1"/>
    <col min="6640" max="6640" width="21.42578125" style="38" customWidth="1"/>
    <col min="6641" max="6641" width="15.140625" style="38" customWidth="1"/>
    <col min="6642" max="6642" width="16.85546875" style="38" customWidth="1"/>
    <col min="6643" max="6643" width="8.140625" style="38" customWidth="1"/>
    <col min="6644" max="6644" width="20.5703125" style="38" customWidth="1"/>
    <col min="6645" max="6646" width="15.140625" style="38" customWidth="1"/>
    <col min="6647" max="6647" width="16.7109375" style="38" customWidth="1"/>
    <col min="6648" max="6648" width="8.5703125" style="38" customWidth="1"/>
    <col min="6649" max="6649" width="18.140625" style="38" customWidth="1"/>
    <col min="6650" max="6650" width="8.42578125" style="38" customWidth="1"/>
    <col min="6651" max="6651" width="19.28515625" style="38" customWidth="1"/>
    <col min="6652" max="6652" width="8.5703125" style="38" customWidth="1"/>
    <col min="6653" max="6653" width="17.85546875" style="38" customWidth="1"/>
    <col min="6654" max="6654" width="8" style="38" customWidth="1"/>
    <col min="6655" max="6655" width="14.28515625" style="38" customWidth="1"/>
    <col min="6656" max="6656" width="11.5703125" style="38" customWidth="1"/>
    <col min="6657" max="6657" width="6.7109375" style="38"/>
    <col min="6658" max="6659" width="13.5703125" style="38" customWidth="1"/>
    <col min="6660" max="6894" width="6.7109375" style="38"/>
    <col min="6895" max="6895" width="59.42578125" style="38" customWidth="1"/>
    <col min="6896" max="6896" width="21.42578125" style="38" customWidth="1"/>
    <col min="6897" max="6897" width="15.140625" style="38" customWidth="1"/>
    <col min="6898" max="6898" width="16.85546875" style="38" customWidth="1"/>
    <col min="6899" max="6899" width="8.140625" style="38" customWidth="1"/>
    <col min="6900" max="6900" width="20.5703125" style="38" customWidth="1"/>
    <col min="6901" max="6902" width="15.140625" style="38" customWidth="1"/>
    <col min="6903" max="6903" width="16.7109375" style="38" customWidth="1"/>
    <col min="6904" max="6904" width="8.5703125" style="38" customWidth="1"/>
    <col min="6905" max="6905" width="18.140625" style="38" customWidth="1"/>
    <col min="6906" max="6906" width="8.42578125" style="38" customWidth="1"/>
    <col min="6907" max="6907" width="19.28515625" style="38" customWidth="1"/>
    <col min="6908" max="6908" width="8.5703125" style="38" customWidth="1"/>
    <col min="6909" max="6909" width="17.85546875" style="38" customWidth="1"/>
    <col min="6910" max="6910" width="8" style="38" customWidth="1"/>
    <col min="6911" max="6911" width="14.28515625" style="38" customWidth="1"/>
    <col min="6912" max="6912" width="11.5703125" style="38" customWidth="1"/>
    <col min="6913" max="6913" width="6.7109375" style="38"/>
    <col min="6914" max="6915" width="13.5703125" style="38" customWidth="1"/>
    <col min="6916" max="7150" width="6.7109375" style="38"/>
    <col min="7151" max="7151" width="59.42578125" style="38" customWidth="1"/>
    <col min="7152" max="7152" width="21.42578125" style="38" customWidth="1"/>
    <col min="7153" max="7153" width="15.140625" style="38" customWidth="1"/>
    <col min="7154" max="7154" width="16.85546875" style="38" customWidth="1"/>
    <col min="7155" max="7155" width="8.140625" style="38" customWidth="1"/>
    <col min="7156" max="7156" width="20.5703125" style="38" customWidth="1"/>
    <col min="7157" max="7158" width="15.140625" style="38" customWidth="1"/>
    <col min="7159" max="7159" width="16.7109375" style="38" customWidth="1"/>
    <col min="7160" max="7160" width="8.5703125" style="38" customWidth="1"/>
    <col min="7161" max="7161" width="18.140625" style="38" customWidth="1"/>
    <col min="7162" max="7162" width="8.42578125" style="38" customWidth="1"/>
    <col min="7163" max="7163" width="19.28515625" style="38" customWidth="1"/>
    <col min="7164" max="7164" width="8.5703125" style="38" customWidth="1"/>
    <col min="7165" max="7165" width="17.85546875" style="38" customWidth="1"/>
    <col min="7166" max="7166" width="8" style="38" customWidth="1"/>
    <col min="7167" max="7167" width="14.28515625" style="38" customWidth="1"/>
    <col min="7168" max="7168" width="11.5703125" style="38" customWidth="1"/>
    <col min="7169" max="7169" width="6.7109375" style="38"/>
    <col min="7170" max="7171" width="13.5703125" style="38" customWidth="1"/>
    <col min="7172" max="7406" width="6.7109375" style="38"/>
    <col min="7407" max="7407" width="59.42578125" style="38" customWidth="1"/>
    <col min="7408" max="7408" width="21.42578125" style="38" customWidth="1"/>
    <col min="7409" max="7409" width="15.140625" style="38" customWidth="1"/>
    <col min="7410" max="7410" width="16.85546875" style="38" customWidth="1"/>
    <col min="7411" max="7411" width="8.140625" style="38" customWidth="1"/>
    <col min="7412" max="7412" width="20.5703125" style="38" customWidth="1"/>
    <col min="7413" max="7414" width="15.140625" style="38" customWidth="1"/>
    <col min="7415" max="7415" width="16.7109375" style="38" customWidth="1"/>
    <col min="7416" max="7416" width="8.5703125" style="38" customWidth="1"/>
    <col min="7417" max="7417" width="18.140625" style="38" customWidth="1"/>
    <col min="7418" max="7418" width="8.42578125" style="38" customWidth="1"/>
    <col min="7419" max="7419" width="19.28515625" style="38" customWidth="1"/>
    <col min="7420" max="7420" width="8.5703125" style="38" customWidth="1"/>
    <col min="7421" max="7421" width="17.85546875" style="38" customWidth="1"/>
    <col min="7422" max="7422" width="8" style="38" customWidth="1"/>
    <col min="7423" max="7423" width="14.28515625" style="38" customWidth="1"/>
    <col min="7424" max="7424" width="11.5703125" style="38" customWidth="1"/>
    <col min="7425" max="7425" width="6.7109375" style="38"/>
    <col min="7426" max="7427" width="13.5703125" style="38" customWidth="1"/>
    <col min="7428" max="7662" width="6.7109375" style="38"/>
    <col min="7663" max="7663" width="59.42578125" style="38" customWidth="1"/>
    <col min="7664" max="7664" width="21.42578125" style="38" customWidth="1"/>
    <col min="7665" max="7665" width="15.140625" style="38" customWidth="1"/>
    <col min="7666" max="7666" width="16.85546875" style="38" customWidth="1"/>
    <col min="7667" max="7667" width="8.140625" style="38" customWidth="1"/>
    <col min="7668" max="7668" width="20.5703125" style="38" customWidth="1"/>
    <col min="7669" max="7670" width="15.140625" style="38" customWidth="1"/>
    <col min="7671" max="7671" width="16.7109375" style="38" customWidth="1"/>
    <col min="7672" max="7672" width="8.5703125" style="38" customWidth="1"/>
    <col min="7673" max="7673" width="18.140625" style="38" customWidth="1"/>
    <col min="7674" max="7674" width="8.42578125" style="38" customWidth="1"/>
    <col min="7675" max="7675" width="19.28515625" style="38" customWidth="1"/>
    <col min="7676" max="7676" width="8.5703125" style="38" customWidth="1"/>
    <col min="7677" max="7677" width="17.85546875" style="38" customWidth="1"/>
    <col min="7678" max="7678" width="8" style="38" customWidth="1"/>
    <col min="7679" max="7679" width="14.28515625" style="38" customWidth="1"/>
    <col min="7680" max="7680" width="11.5703125" style="38" customWidth="1"/>
    <col min="7681" max="7681" width="6.7109375" style="38"/>
    <col min="7682" max="7683" width="13.5703125" style="38" customWidth="1"/>
    <col min="7684" max="7918" width="6.7109375" style="38"/>
    <col min="7919" max="7919" width="59.42578125" style="38" customWidth="1"/>
    <col min="7920" max="7920" width="21.42578125" style="38" customWidth="1"/>
    <col min="7921" max="7921" width="15.140625" style="38" customWidth="1"/>
    <col min="7922" max="7922" width="16.85546875" style="38" customWidth="1"/>
    <col min="7923" max="7923" width="8.140625" style="38" customWidth="1"/>
    <col min="7924" max="7924" width="20.5703125" style="38" customWidth="1"/>
    <col min="7925" max="7926" width="15.140625" style="38" customWidth="1"/>
    <col min="7927" max="7927" width="16.7109375" style="38" customWidth="1"/>
    <col min="7928" max="7928" width="8.5703125" style="38" customWidth="1"/>
    <col min="7929" max="7929" width="18.140625" style="38" customWidth="1"/>
    <col min="7930" max="7930" width="8.42578125" style="38" customWidth="1"/>
    <col min="7931" max="7931" width="19.28515625" style="38" customWidth="1"/>
    <col min="7932" max="7932" width="8.5703125" style="38" customWidth="1"/>
    <col min="7933" max="7933" width="17.85546875" style="38" customWidth="1"/>
    <col min="7934" max="7934" width="8" style="38" customWidth="1"/>
    <col min="7935" max="7935" width="14.28515625" style="38" customWidth="1"/>
    <col min="7936" max="7936" width="11.5703125" style="38" customWidth="1"/>
    <col min="7937" max="7937" width="6.7109375" style="38"/>
    <col min="7938" max="7939" width="13.5703125" style="38" customWidth="1"/>
    <col min="7940" max="8174" width="6.7109375" style="38"/>
    <col min="8175" max="8175" width="59.42578125" style="38" customWidth="1"/>
    <col min="8176" max="8176" width="21.42578125" style="38" customWidth="1"/>
    <col min="8177" max="8177" width="15.140625" style="38" customWidth="1"/>
    <col min="8178" max="8178" width="16.85546875" style="38" customWidth="1"/>
    <col min="8179" max="8179" width="8.140625" style="38" customWidth="1"/>
    <col min="8180" max="8180" width="20.5703125" style="38" customWidth="1"/>
    <col min="8181" max="8182" width="15.140625" style="38" customWidth="1"/>
    <col min="8183" max="8183" width="16.7109375" style="38" customWidth="1"/>
    <col min="8184" max="8184" width="8.5703125" style="38" customWidth="1"/>
    <col min="8185" max="8185" width="18.140625" style="38" customWidth="1"/>
    <col min="8186" max="8186" width="8.42578125" style="38" customWidth="1"/>
    <col min="8187" max="8187" width="19.28515625" style="38" customWidth="1"/>
    <col min="8188" max="8188" width="8.5703125" style="38" customWidth="1"/>
    <col min="8189" max="8189" width="17.85546875" style="38" customWidth="1"/>
    <col min="8190" max="8190" width="8" style="38" customWidth="1"/>
    <col min="8191" max="8191" width="14.28515625" style="38" customWidth="1"/>
    <col min="8192" max="8192" width="11.5703125" style="38" customWidth="1"/>
    <col min="8193" max="8193" width="6.7109375" style="38"/>
    <col min="8194" max="8195" width="13.5703125" style="38" customWidth="1"/>
    <col min="8196" max="8430" width="6.7109375" style="38"/>
    <col min="8431" max="8431" width="59.42578125" style="38" customWidth="1"/>
    <col min="8432" max="8432" width="21.42578125" style="38" customWidth="1"/>
    <col min="8433" max="8433" width="15.140625" style="38" customWidth="1"/>
    <col min="8434" max="8434" width="16.85546875" style="38" customWidth="1"/>
    <col min="8435" max="8435" width="8.140625" style="38" customWidth="1"/>
    <col min="8436" max="8436" width="20.5703125" style="38" customWidth="1"/>
    <col min="8437" max="8438" width="15.140625" style="38" customWidth="1"/>
    <col min="8439" max="8439" width="16.7109375" style="38" customWidth="1"/>
    <col min="8440" max="8440" width="8.5703125" style="38" customWidth="1"/>
    <col min="8441" max="8441" width="18.140625" style="38" customWidth="1"/>
    <col min="8442" max="8442" width="8.42578125" style="38" customWidth="1"/>
    <col min="8443" max="8443" width="19.28515625" style="38" customWidth="1"/>
    <col min="8444" max="8444" width="8.5703125" style="38" customWidth="1"/>
    <col min="8445" max="8445" width="17.85546875" style="38" customWidth="1"/>
    <col min="8446" max="8446" width="8" style="38" customWidth="1"/>
    <col min="8447" max="8447" width="14.28515625" style="38" customWidth="1"/>
    <col min="8448" max="8448" width="11.5703125" style="38" customWidth="1"/>
    <col min="8449" max="8449" width="6.7109375" style="38"/>
    <col min="8450" max="8451" width="13.5703125" style="38" customWidth="1"/>
    <col min="8452" max="8686" width="6.7109375" style="38"/>
    <col min="8687" max="8687" width="59.42578125" style="38" customWidth="1"/>
    <col min="8688" max="8688" width="21.42578125" style="38" customWidth="1"/>
    <col min="8689" max="8689" width="15.140625" style="38" customWidth="1"/>
    <col min="8690" max="8690" width="16.85546875" style="38" customWidth="1"/>
    <col min="8691" max="8691" width="8.140625" style="38" customWidth="1"/>
    <col min="8692" max="8692" width="20.5703125" style="38" customWidth="1"/>
    <col min="8693" max="8694" width="15.140625" style="38" customWidth="1"/>
    <col min="8695" max="8695" width="16.7109375" style="38" customWidth="1"/>
    <col min="8696" max="8696" width="8.5703125" style="38" customWidth="1"/>
    <col min="8697" max="8697" width="18.140625" style="38" customWidth="1"/>
    <col min="8698" max="8698" width="8.42578125" style="38" customWidth="1"/>
    <col min="8699" max="8699" width="19.28515625" style="38" customWidth="1"/>
    <col min="8700" max="8700" width="8.5703125" style="38" customWidth="1"/>
    <col min="8701" max="8701" width="17.85546875" style="38" customWidth="1"/>
    <col min="8702" max="8702" width="8" style="38" customWidth="1"/>
    <col min="8703" max="8703" width="14.28515625" style="38" customWidth="1"/>
    <col min="8704" max="8704" width="11.5703125" style="38" customWidth="1"/>
    <col min="8705" max="8705" width="6.7109375" style="38"/>
    <col min="8706" max="8707" width="13.5703125" style="38" customWidth="1"/>
    <col min="8708" max="8942" width="6.7109375" style="38"/>
    <col min="8943" max="8943" width="59.42578125" style="38" customWidth="1"/>
    <col min="8944" max="8944" width="21.42578125" style="38" customWidth="1"/>
    <col min="8945" max="8945" width="15.140625" style="38" customWidth="1"/>
    <col min="8946" max="8946" width="16.85546875" style="38" customWidth="1"/>
    <col min="8947" max="8947" width="8.140625" style="38" customWidth="1"/>
    <col min="8948" max="8948" width="20.5703125" style="38" customWidth="1"/>
    <col min="8949" max="8950" width="15.140625" style="38" customWidth="1"/>
    <col min="8951" max="8951" width="16.7109375" style="38" customWidth="1"/>
    <col min="8952" max="8952" width="8.5703125" style="38" customWidth="1"/>
    <col min="8953" max="8953" width="18.140625" style="38" customWidth="1"/>
    <col min="8954" max="8954" width="8.42578125" style="38" customWidth="1"/>
    <col min="8955" max="8955" width="19.28515625" style="38" customWidth="1"/>
    <col min="8956" max="8956" width="8.5703125" style="38" customWidth="1"/>
    <col min="8957" max="8957" width="17.85546875" style="38" customWidth="1"/>
    <col min="8958" max="8958" width="8" style="38" customWidth="1"/>
    <col min="8959" max="8959" width="14.28515625" style="38" customWidth="1"/>
    <col min="8960" max="8960" width="11.5703125" style="38" customWidth="1"/>
    <col min="8961" max="8961" width="6.7109375" style="38"/>
    <col min="8962" max="8963" width="13.5703125" style="38" customWidth="1"/>
    <col min="8964" max="9198" width="6.7109375" style="38"/>
    <col min="9199" max="9199" width="59.42578125" style="38" customWidth="1"/>
    <col min="9200" max="9200" width="21.42578125" style="38" customWidth="1"/>
    <col min="9201" max="9201" width="15.140625" style="38" customWidth="1"/>
    <col min="9202" max="9202" width="16.85546875" style="38" customWidth="1"/>
    <col min="9203" max="9203" width="8.140625" style="38" customWidth="1"/>
    <col min="9204" max="9204" width="20.5703125" style="38" customWidth="1"/>
    <col min="9205" max="9206" width="15.140625" style="38" customWidth="1"/>
    <col min="9207" max="9207" width="16.7109375" style="38" customWidth="1"/>
    <col min="9208" max="9208" width="8.5703125" style="38" customWidth="1"/>
    <col min="9209" max="9209" width="18.140625" style="38" customWidth="1"/>
    <col min="9210" max="9210" width="8.42578125" style="38" customWidth="1"/>
    <col min="9211" max="9211" width="19.28515625" style="38" customWidth="1"/>
    <col min="9212" max="9212" width="8.5703125" style="38" customWidth="1"/>
    <col min="9213" max="9213" width="17.85546875" style="38" customWidth="1"/>
    <col min="9214" max="9214" width="8" style="38" customWidth="1"/>
    <col min="9215" max="9215" width="14.28515625" style="38" customWidth="1"/>
    <col min="9216" max="9216" width="11.5703125" style="38" customWidth="1"/>
    <col min="9217" max="9217" width="6.7109375" style="38"/>
    <col min="9218" max="9219" width="13.5703125" style="38" customWidth="1"/>
    <col min="9220" max="9454" width="6.7109375" style="38"/>
    <col min="9455" max="9455" width="59.42578125" style="38" customWidth="1"/>
    <col min="9456" max="9456" width="21.42578125" style="38" customWidth="1"/>
    <col min="9457" max="9457" width="15.140625" style="38" customWidth="1"/>
    <col min="9458" max="9458" width="16.85546875" style="38" customWidth="1"/>
    <col min="9459" max="9459" width="8.140625" style="38" customWidth="1"/>
    <col min="9460" max="9460" width="20.5703125" style="38" customWidth="1"/>
    <col min="9461" max="9462" width="15.140625" style="38" customWidth="1"/>
    <col min="9463" max="9463" width="16.7109375" style="38" customWidth="1"/>
    <col min="9464" max="9464" width="8.5703125" style="38" customWidth="1"/>
    <col min="9465" max="9465" width="18.140625" style="38" customWidth="1"/>
    <col min="9466" max="9466" width="8.42578125" style="38" customWidth="1"/>
    <col min="9467" max="9467" width="19.28515625" style="38" customWidth="1"/>
    <col min="9468" max="9468" width="8.5703125" style="38" customWidth="1"/>
    <col min="9469" max="9469" width="17.85546875" style="38" customWidth="1"/>
    <col min="9470" max="9470" width="8" style="38" customWidth="1"/>
    <col min="9471" max="9471" width="14.28515625" style="38" customWidth="1"/>
    <col min="9472" max="9472" width="11.5703125" style="38" customWidth="1"/>
    <col min="9473" max="9473" width="6.7109375" style="38"/>
    <col min="9474" max="9475" width="13.5703125" style="38" customWidth="1"/>
    <col min="9476" max="9710" width="6.7109375" style="38"/>
    <col min="9711" max="9711" width="59.42578125" style="38" customWidth="1"/>
    <col min="9712" max="9712" width="21.42578125" style="38" customWidth="1"/>
    <col min="9713" max="9713" width="15.140625" style="38" customWidth="1"/>
    <col min="9714" max="9714" width="16.85546875" style="38" customWidth="1"/>
    <col min="9715" max="9715" width="8.140625" style="38" customWidth="1"/>
    <col min="9716" max="9716" width="20.5703125" style="38" customWidth="1"/>
    <col min="9717" max="9718" width="15.140625" style="38" customWidth="1"/>
    <col min="9719" max="9719" width="16.7109375" style="38" customWidth="1"/>
    <col min="9720" max="9720" width="8.5703125" style="38" customWidth="1"/>
    <col min="9721" max="9721" width="18.140625" style="38" customWidth="1"/>
    <col min="9722" max="9722" width="8.42578125" style="38" customWidth="1"/>
    <col min="9723" max="9723" width="19.28515625" style="38" customWidth="1"/>
    <col min="9724" max="9724" width="8.5703125" style="38" customWidth="1"/>
    <col min="9725" max="9725" width="17.85546875" style="38" customWidth="1"/>
    <col min="9726" max="9726" width="8" style="38" customWidth="1"/>
    <col min="9727" max="9727" width="14.28515625" style="38" customWidth="1"/>
    <col min="9728" max="9728" width="11.5703125" style="38" customWidth="1"/>
    <col min="9729" max="9729" width="6.7109375" style="38"/>
    <col min="9730" max="9731" width="13.5703125" style="38" customWidth="1"/>
    <col min="9732" max="9966" width="6.7109375" style="38"/>
    <col min="9967" max="9967" width="59.42578125" style="38" customWidth="1"/>
    <col min="9968" max="9968" width="21.42578125" style="38" customWidth="1"/>
    <col min="9969" max="9969" width="15.140625" style="38" customWidth="1"/>
    <col min="9970" max="9970" width="16.85546875" style="38" customWidth="1"/>
    <col min="9971" max="9971" width="8.140625" style="38" customWidth="1"/>
    <col min="9972" max="9972" width="20.5703125" style="38" customWidth="1"/>
    <col min="9973" max="9974" width="15.140625" style="38" customWidth="1"/>
    <col min="9975" max="9975" width="16.7109375" style="38" customWidth="1"/>
    <col min="9976" max="9976" width="8.5703125" style="38" customWidth="1"/>
    <col min="9977" max="9977" width="18.140625" style="38" customWidth="1"/>
    <col min="9978" max="9978" width="8.42578125" style="38" customWidth="1"/>
    <col min="9979" max="9979" width="19.28515625" style="38" customWidth="1"/>
    <col min="9980" max="9980" width="8.5703125" style="38" customWidth="1"/>
    <col min="9981" max="9981" width="17.85546875" style="38" customWidth="1"/>
    <col min="9982" max="9982" width="8" style="38" customWidth="1"/>
    <col min="9983" max="9983" width="14.28515625" style="38" customWidth="1"/>
    <col min="9984" max="9984" width="11.5703125" style="38" customWidth="1"/>
    <col min="9985" max="9985" width="6.7109375" style="38"/>
    <col min="9986" max="9987" width="13.5703125" style="38" customWidth="1"/>
    <col min="9988" max="10222" width="6.7109375" style="38"/>
    <col min="10223" max="10223" width="59.42578125" style="38" customWidth="1"/>
    <col min="10224" max="10224" width="21.42578125" style="38" customWidth="1"/>
    <col min="10225" max="10225" width="15.140625" style="38" customWidth="1"/>
    <col min="10226" max="10226" width="16.85546875" style="38" customWidth="1"/>
    <col min="10227" max="10227" width="8.140625" style="38" customWidth="1"/>
    <col min="10228" max="10228" width="20.5703125" style="38" customWidth="1"/>
    <col min="10229" max="10230" width="15.140625" style="38" customWidth="1"/>
    <col min="10231" max="10231" width="16.7109375" style="38" customWidth="1"/>
    <col min="10232" max="10232" width="8.5703125" style="38" customWidth="1"/>
    <col min="10233" max="10233" width="18.140625" style="38" customWidth="1"/>
    <col min="10234" max="10234" width="8.42578125" style="38" customWidth="1"/>
    <col min="10235" max="10235" width="19.28515625" style="38" customWidth="1"/>
    <col min="10236" max="10236" width="8.5703125" style="38" customWidth="1"/>
    <col min="10237" max="10237" width="17.85546875" style="38" customWidth="1"/>
    <col min="10238" max="10238" width="8" style="38" customWidth="1"/>
    <col min="10239" max="10239" width="14.28515625" style="38" customWidth="1"/>
    <col min="10240" max="10240" width="11.5703125" style="38" customWidth="1"/>
    <col min="10241" max="10241" width="6.7109375" style="38"/>
    <col min="10242" max="10243" width="13.5703125" style="38" customWidth="1"/>
    <col min="10244" max="10478" width="6.7109375" style="38"/>
    <col min="10479" max="10479" width="59.42578125" style="38" customWidth="1"/>
    <col min="10480" max="10480" width="21.42578125" style="38" customWidth="1"/>
    <col min="10481" max="10481" width="15.140625" style="38" customWidth="1"/>
    <col min="10482" max="10482" width="16.85546875" style="38" customWidth="1"/>
    <col min="10483" max="10483" width="8.140625" style="38" customWidth="1"/>
    <col min="10484" max="10484" width="20.5703125" style="38" customWidth="1"/>
    <col min="10485" max="10486" width="15.140625" style="38" customWidth="1"/>
    <col min="10487" max="10487" width="16.7109375" style="38" customWidth="1"/>
    <col min="10488" max="10488" width="8.5703125" style="38" customWidth="1"/>
    <col min="10489" max="10489" width="18.140625" style="38" customWidth="1"/>
    <col min="10490" max="10490" width="8.42578125" style="38" customWidth="1"/>
    <col min="10491" max="10491" width="19.28515625" style="38" customWidth="1"/>
    <col min="10492" max="10492" width="8.5703125" style="38" customWidth="1"/>
    <col min="10493" max="10493" width="17.85546875" style="38" customWidth="1"/>
    <col min="10494" max="10494" width="8" style="38" customWidth="1"/>
    <col min="10495" max="10495" width="14.28515625" style="38" customWidth="1"/>
    <col min="10496" max="10496" width="11.5703125" style="38" customWidth="1"/>
    <col min="10497" max="10497" width="6.7109375" style="38"/>
    <col min="10498" max="10499" width="13.5703125" style="38" customWidth="1"/>
    <col min="10500" max="10734" width="6.7109375" style="38"/>
    <col min="10735" max="10735" width="59.42578125" style="38" customWidth="1"/>
    <col min="10736" max="10736" width="21.42578125" style="38" customWidth="1"/>
    <col min="10737" max="10737" width="15.140625" style="38" customWidth="1"/>
    <col min="10738" max="10738" width="16.85546875" style="38" customWidth="1"/>
    <col min="10739" max="10739" width="8.140625" style="38" customWidth="1"/>
    <col min="10740" max="10740" width="20.5703125" style="38" customWidth="1"/>
    <col min="10741" max="10742" width="15.140625" style="38" customWidth="1"/>
    <col min="10743" max="10743" width="16.7109375" style="38" customWidth="1"/>
    <col min="10744" max="10744" width="8.5703125" style="38" customWidth="1"/>
    <col min="10745" max="10745" width="18.140625" style="38" customWidth="1"/>
    <col min="10746" max="10746" width="8.42578125" style="38" customWidth="1"/>
    <col min="10747" max="10747" width="19.28515625" style="38" customWidth="1"/>
    <col min="10748" max="10748" width="8.5703125" style="38" customWidth="1"/>
    <col min="10749" max="10749" width="17.85546875" style="38" customWidth="1"/>
    <col min="10750" max="10750" width="8" style="38" customWidth="1"/>
    <col min="10751" max="10751" width="14.28515625" style="38" customWidth="1"/>
    <col min="10752" max="10752" width="11.5703125" style="38" customWidth="1"/>
    <col min="10753" max="10753" width="6.7109375" style="38"/>
    <col min="10754" max="10755" width="13.5703125" style="38" customWidth="1"/>
    <col min="10756" max="10990" width="6.7109375" style="38"/>
    <col min="10991" max="10991" width="59.42578125" style="38" customWidth="1"/>
    <col min="10992" max="10992" width="21.42578125" style="38" customWidth="1"/>
    <col min="10993" max="10993" width="15.140625" style="38" customWidth="1"/>
    <col min="10994" max="10994" width="16.85546875" style="38" customWidth="1"/>
    <col min="10995" max="10995" width="8.140625" style="38" customWidth="1"/>
    <col min="10996" max="10996" width="20.5703125" style="38" customWidth="1"/>
    <col min="10997" max="10998" width="15.140625" style="38" customWidth="1"/>
    <col min="10999" max="10999" width="16.7109375" style="38" customWidth="1"/>
    <col min="11000" max="11000" width="8.5703125" style="38" customWidth="1"/>
    <col min="11001" max="11001" width="18.140625" style="38" customWidth="1"/>
    <col min="11002" max="11002" width="8.42578125" style="38" customWidth="1"/>
    <col min="11003" max="11003" width="19.28515625" style="38" customWidth="1"/>
    <col min="11004" max="11004" width="8.5703125" style="38" customWidth="1"/>
    <col min="11005" max="11005" width="17.85546875" style="38" customWidth="1"/>
    <col min="11006" max="11006" width="8" style="38" customWidth="1"/>
    <col min="11007" max="11007" width="14.28515625" style="38" customWidth="1"/>
    <col min="11008" max="11008" width="11.5703125" style="38" customWidth="1"/>
    <col min="11009" max="11009" width="6.7109375" style="38"/>
    <col min="11010" max="11011" width="13.5703125" style="38" customWidth="1"/>
    <col min="11012" max="11246" width="6.7109375" style="38"/>
    <col min="11247" max="11247" width="59.42578125" style="38" customWidth="1"/>
    <col min="11248" max="11248" width="21.42578125" style="38" customWidth="1"/>
    <col min="11249" max="11249" width="15.140625" style="38" customWidth="1"/>
    <col min="11250" max="11250" width="16.85546875" style="38" customWidth="1"/>
    <col min="11251" max="11251" width="8.140625" style="38" customWidth="1"/>
    <col min="11252" max="11252" width="20.5703125" style="38" customWidth="1"/>
    <col min="11253" max="11254" width="15.140625" style="38" customWidth="1"/>
    <col min="11255" max="11255" width="16.7109375" style="38" customWidth="1"/>
    <col min="11256" max="11256" width="8.5703125" style="38" customWidth="1"/>
    <col min="11257" max="11257" width="18.140625" style="38" customWidth="1"/>
    <col min="11258" max="11258" width="8.42578125" style="38" customWidth="1"/>
    <col min="11259" max="11259" width="19.28515625" style="38" customWidth="1"/>
    <col min="11260" max="11260" width="8.5703125" style="38" customWidth="1"/>
    <col min="11261" max="11261" width="17.85546875" style="38" customWidth="1"/>
    <col min="11262" max="11262" width="8" style="38" customWidth="1"/>
    <col min="11263" max="11263" width="14.28515625" style="38" customWidth="1"/>
    <col min="11264" max="11264" width="11.5703125" style="38" customWidth="1"/>
    <col min="11265" max="11265" width="6.7109375" style="38"/>
    <col min="11266" max="11267" width="13.5703125" style="38" customWidth="1"/>
    <col min="11268" max="11502" width="6.7109375" style="38"/>
    <col min="11503" max="11503" width="59.42578125" style="38" customWidth="1"/>
    <col min="11504" max="11504" width="21.42578125" style="38" customWidth="1"/>
    <col min="11505" max="11505" width="15.140625" style="38" customWidth="1"/>
    <col min="11506" max="11506" width="16.85546875" style="38" customWidth="1"/>
    <col min="11507" max="11507" width="8.140625" style="38" customWidth="1"/>
    <col min="11508" max="11508" width="20.5703125" style="38" customWidth="1"/>
    <col min="11509" max="11510" width="15.140625" style="38" customWidth="1"/>
    <col min="11511" max="11511" width="16.7109375" style="38" customWidth="1"/>
    <col min="11512" max="11512" width="8.5703125" style="38" customWidth="1"/>
    <col min="11513" max="11513" width="18.140625" style="38" customWidth="1"/>
    <col min="11514" max="11514" width="8.42578125" style="38" customWidth="1"/>
    <col min="11515" max="11515" width="19.28515625" style="38" customWidth="1"/>
    <col min="11516" max="11516" width="8.5703125" style="38" customWidth="1"/>
    <col min="11517" max="11517" width="17.85546875" style="38" customWidth="1"/>
    <col min="11518" max="11518" width="8" style="38" customWidth="1"/>
    <col min="11519" max="11519" width="14.28515625" style="38" customWidth="1"/>
    <col min="11520" max="11520" width="11.5703125" style="38" customWidth="1"/>
    <col min="11521" max="11521" width="6.7109375" style="38"/>
    <col min="11522" max="11523" width="13.5703125" style="38" customWidth="1"/>
    <col min="11524" max="11758" width="6.7109375" style="38"/>
    <col min="11759" max="11759" width="59.42578125" style="38" customWidth="1"/>
    <col min="11760" max="11760" width="21.42578125" style="38" customWidth="1"/>
    <col min="11761" max="11761" width="15.140625" style="38" customWidth="1"/>
    <col min="11762" max="11762" width="16.85546875" style="38" customWidth="1"/>
    <col min="11763" max="11763" width="8.140625" style="38" customWidth="1"/>
    <col min="11764" max="11764" width="20.5703125" style="38" customWidth="1"/>
    <col min="11765" max="11766" width="15.140625" style="38" customWidth="1"/>
    <col min="11767" max="11767" width="16.7109375" style="38" customWidth="1"/>
    <col min="11768" max="11768" width="8.5703125" style="38" customWidth="1"/>
    <col min="11769" max="11769" width="18.140625" style="38" customWidth="1"/>
    <col min="11770" max="11770" width="8.42578125" style="38" customWidth="1"/>
    <col min="11771" max="11771" width="19.28515625" style="38" customWidth="1"/>
    <col min="11772" max="11772" width="8.5703125" style="38" customWidth="1"/>
    <col min="11773" max="11773" width="17.85546875" style="38" customWidth="1"/>
    <col min="11774" max="11774" width="8" style="38" customWidth="1"/>
    <col min="11775" max="11775" width="14.28515625" style="38" customWidth="1"/>
    <col min="11776" max="11776" width="11.5703125" style="38" customWidth="1"/>
    <col min="11777" max="11777" width="6.7109375" style="38"/>
    <col min="11778" max="11779" width="13.5703125" style="38" customWidth="1"/>
    <col min="11780" max="12014" width="6.7109375" style="38"/>
    <col min="12015" max="12015" width="59.42578125" style="38" customWidth="1"/>
    <col min="12016" max="12016" width="21.42578125" style="38" customWidth="1"/>
    <col min="12017" max="12017" width="15.140625" style="38" customWidth="1"/>
    <col min="12018" max="12018" width="16.85546875" style="38" customWidth="1"/>
    <col min="12019" max="12019" width="8.140625" style="38" customWidth="1"/>
    <col min="12020" max="12020" width="20.5703125" style="38" customWidth="1"/>
    <col min="12021" max="12022" width="15.140625" style="38" customWidth="1"/>
    <col min="12023" max="12023" width="16.7109375" style="38" customWidth="1"/>
    <col min="12024" max="12024" width="8.5703125" style="38" customWidth="1"/>
    <col min="12025" max="12025" width="18.140625" style="38" customWidth="1"/>
    <col min="12026" max="12026" width="8.42578125" style="38" customWidth="1"/>
    <col min="12027" max="12027" width="19.28515625" style="38" customWidth="1"/>
    <col min="12028" max="12028" width="8.5703125" style="38" customWidth="1"/>
    <col min="12029" max="12029" width="17.85546875" style="38" customWidth="1"/>
    <col min="12030" max="12030" width="8" style="38" customWidth="1"/>
    <col min="12031" max="12031" width="14.28515625" style="38" customWidth="1"/>
    <col min="12032" max="12032" width="11.5703125" style="38" customWidth="1"/>
    <col min="12033" max="12033" width="6.7109375" style="38"/>
    <col min="12034" max="12035" width="13.5703125" style="38" customWidth="1"/>
    <col min="12036" max="12270" width="6.7109375" style="38"/>
    <col min="12271" max="12271" width="59.42578125" style="38" customWidth="1"/>
    <col min="12272" max="12272" width="21.42578125" style="38" customWidth="1"/>
    <col min="12273" max="12273" width="15.140625" style="38" customWidth="1"/>
    <col min="12274" max="12274" width="16.85546875" style="38" customWidth="1"/>
    <col min="12275" max="12275" width="8.140625" style="38" customWidth="1"/>
    <col min="12276" max="12276" width="20.5703125" style="38" customWidth="1"/>
    <col min="12277" max="12278" width="15.140625" style="38" customWidth="1"/>
    <col min="12279" max="12279" width="16.7109375" style="38" customWidth="1"/>
    <col min="12280" max="12280" width="8.5703125" style="38" customWidth="1"/>
    <col min="12281" max="12281" width="18.140625" style="38" customWidth="1"/>
    <col min="12282" max="12282" width="8.42578125" style="38" customWidth="1"/>
    <col min="12283" max="12283" width="19.28515625" style="38" customWidth="1"/>
    <col min="12284" max="12284" width="8.5703125" style="38" customWidth="1"/>
    <col min="12285" max="12285" width="17.85546875" style="38" customWidth="1"/>
    <col min="12286" max="12286" width="8" style="38" customWidth="1"/>
    <col min="12287" max="12287" width="14.28515625" style="38" customWidth="1"/>
    <col min="12288" max="12288" width="11.5703125" style="38" customWidth="1"/>
    <col min="12289" max="12289" width="6.7109375" style="38"/>
    <col min="12290" max="12291" width="13.5703125" style="38" customWidth="1"/>
    <col min="12292" max="12526" width="6.7109375" style="38"/>
    <col min="12527" max="12527" width="59.42578125" style="38" customWidth="1"/>
    <col min="12528" max="12528" width="21.42578125" style="38" customWidth="1"/>
    <col min="12529" max="12529" width="15.140625" style="38" customWidth="1"/>
    <col min="12530" max="12530" width="16.85546875" style="38" customWidth="1"/>
    <col min="12531" max="12531" width="8.140625" style="38" customWidth="1"/>
    <col min="12532" max="12532" width="20.5703125" style="38" customWidth="1"/>
    <col min="12533" max="12534" width="15.140625" style="38" customWidth="1"/>
    <col min="12535" max="12535" width="16.7109375" style="38" customWidth="1"/>
    <col min="12536" max="12536" width="8.5703125" style="38" customWidth="1"/>
    <col min="12537" max="12537" width="18.140625" style="38" customWidth="1"/>
    <col min="12538" max="12538" width="8.42578125" style="38" customWidth="1"/>
    <col min="12539" max="12539" width="19.28515625" style="38" customWidth="1"/>
    <col min="12540" max="12540" width="8.5703125" style="38" customWidth="1"/>
    <col min="12541" max="12541" width="17.85546875" style="38" customWidth="1"/>
    <col min="12542" max="12542" width="8" style="38" customWidth="1"/>
    <col min="12543" max="12543" width="14.28515625" style="38" customWidth="1"/>
    <col min="12544" max="12544" width="11.5703125" style="38" customWidth="1"/>
    <col min="12545" max="12545" width="6.7109375" style="38"/>
    <col min="12546" max="12547" width="13.5703125" style="38" customWidth="1"/>
    <col min="12548" max="12782" width="6.7109375" style="38"/>
    <col min="12783" max="12783" width="59.42578125" style="38" customWidth="1"/>
    <col min="12784" max="12784" width="21.42578125" style="38" customWidth="1"/>
    <col min="12785" max="12785" width="15.140625" style="38" customWidth="1"/>
    <col min="12786" max="12786" width="16.85546875" style="38" customWidth="1"/>
    <col min="12787" max="12787" width="8.140625" style="38" customWidth="1"/>
    <col min="12788" max="12788" width="20.5703125" style="38" customWidth="1"/>
    <col min="12789" max="12790" width="15.140625" style="38" customWidth="1"/>
    <col min="12791" max="12791" width="16.7109375" style="38" customWidth="1"/>
    <col min="12792" max="12792" width="8.5703125" style="38" customWidth="1"/>
    <col min="12793" max="12793" width="18.140625" style="38" customWidth="1"/>
    <col min="12794" max="12794" width="8.42578125" style="38" customWidth="1"/>
    <col min="12795" max="12795" width="19.28515625" style="38" customWidth="1"/>
    <col min="12796" max="12796" width="8.5703125" style="38" customWidth="1"/>
    <col min="12797" max="12797" width="17.85546875" style="38" customWidth="1"/>
    <col min="12798" max="12798" width="8" style="38" customWidth="1"/>
    <col min="12799" max="12799" width="14.28515625" style="38" customWidth="1"/>
    <col min="12800" max="12800" width="11.5703125" style="38" customWidth="1"/>
    <col min="12801" max="12801" width="6.7109375" style="38"/>
    <col min="12802" max="12803" width="13.5703125" style="38" customWidth="1"/>
    <col min="12804" max="13038" width="6.7109375" style="38"/>
    <col min="13039" max="13039" width="59.42578125" style="38" customWidth="1"/>
    <col min="13040" max="13040" width="21.42578125" style="38" customWidth="1"/>
    <col min="13041" max="13041" width="15.140625" style="38" customWidth="1"/>
    <col min="13042" max="13042" width="16.85546875" style="38" customWidth="1"/>
    <col min="13043" max="13043" width="8.140625" style="38" customWidth="1"/>
    <col min="13044" max="13044" width="20.5703125" style="38" customWidth="1"/>
    <col min="13045" max="13046" width="15.140625" style="38" customWidth="1"/>
    <col min="13047" max="13047" width="16.7109375" style="38" customWidth="1"/>
    <col min="13048" max="13048" width="8.5703125" style="38" customWidth="1"/>
    <col min="13049" max="13049" width="18.140625" style="38" customWidth="1"/>
    <col min="13050" max="13050" width="8.42578125" style="38" customWidth="1"/>
    <col min="13051" max="13051" width="19.28515625" style="38" customWidth="1"/>
    <col min="13052" max="13052" width="8.5703125" style="38" customWidth="1"/>
    <col min="13053" max="13053" width="17.85546875" style="38" customWidth="1"/>
    <col min="13054" max="13054" width="8" style="38" customWidth="1"/>
    <col min="13055" max="13055" width="14.28515625" style="38" customWidth="1"/>
    <col min="13056" max="13056" width="11.5703125" style="38" customWidth="1"/>
    <col min="13057" max="13057" width="6.7109375" style="38"/>
    <col min="13058" max="13059" width="13.5703125" style="38" customWidth="1"/>
    <col min="13060" max="13294" width="6.7109375" style="38"/>
    <col min="13295" max="13295" width="59.42578125" style="38" customWidth="1"/>
    <col min="13296" max="13296" width="21.42578125" style="38" customWidth="1"/>
    <col min="13297" max="13297" width="15.140625" style="38" customWidth="1"/>
    <col min="13298" max="13298" width="16.85546875" style="38" customWidth="1"/>
    <col min="13299" max="13299" width="8.140625" style="38" customWidth="1"/>
    <col min="13300" max="13300" width="20.5703125" style="38" customWidth="1"/>
    <col min="13301" max="13302" width="15.140625" style="38" customWidth="1"/>
    <col min="13303" max="13303" width="16.7109375" style="38" customWidth="1"/>
    <col min="13304" max="13304" width="8.5703125" style="38" customWidth="1"/>
    <col min="13305" max="13305" width="18.140625" style="38" customWidth="1"/>
    <col min="13306" max="13306" width="8.42578125" style="38" customWidth="1"/>
    <col min="13307" max="13307" width="19.28515625" style="38" customWidth="1"/>
    <col min="13308" max="13308" width="8.5703125" style="38" customWidth="1"/>
    <col min="13309" max="13309" width="17.85546875" style="38" customWidth="1"/>
    <col min="13310" max="13310" width="8" style="38" customWidth="1"/>
    <col min="13311" max="13311" width="14.28515625" style="38" customWidth="1"/>
    <col min="13312" max="13312" width="11.5703125" style="38" customWidth="1"/>
    <col min="13313" max="13313" width="6.7109375" style="38"/>
    <col min="13314" max="13315" width="13.5703125" style="38" customWidth="1"/>
    <col min="13316" max="13550" width="6.7109375" style="38"/>
    <col min="13551" max="13551" width="59.42578125" style="38" customWidth="1"/>
    <col min="13552" max="13552" width="21.42578125" style="38" customWidth="1"/>
    <col min="13553" max="13553" width="15.140625" style="38" customWidth="1"/>
    <col min="13554" max="13554" width="16.85546875" style="38" customWidth="1"/>
    <col min="13555" max="13555" width="8.140625" style="38" customWidth="1"/>
    <col min="13556" max="13556" width="20.5703125" style="38" customWidth="1"/>
    <col min="13557" max="13558" width="15.140625" style="38" customWidth="1"/>
    <col min="13559" max="13559" width="16.7109375" style="38" customWidth="1"/>
    <col min="13560" max="13560" width="8.5703125" style="38" customWidth="1"/>
    <col min="13561" max="13561" width="18.140625" style="38" customWidth="1"/>
    <col min="13562" max="13562" width="8.42578125" style="38" customWidth="1"/>
    <col min="13563" max="13563" width="19.28515625" style="38" customWidth="1"/>
    <col min="13564" max="13564" width="8.5703125" style="38" customWidth="1"/>
    <col min="13565" max="13565" width="17.85546875" style="38" customWidth="1"/>
    <col min="13566" max="13566" width="8" style="38" customWidth="1"/>
    <col min="13567" max="13567" width="14.28515625" style="38" customWidth="1"/>
    <col min="13568" max="13568" width="11.5703125" style="38" customWidth="1"/>
    <col min="13569" max="13569" width="6.7109375" style="38"/>
    <col min="13570" max="13571" width="13.5703125" style="38" customWidth="1"/>
    <col min="13572" max="13806" width="6.7109375" style="38"/>
    <col min="13807" max="13807" width="59.42578125" style="38" customWidth="1"/>
    <col min="13808" max="13808" width="21.42578125" style="38" customWidth="1"/>
    <col min="13809" max="13809" width="15.140625" style="38" customWidth="1"/>
    <col min="13810" max="13810" width="16.85546875" style="38" customWidth="1"/>
    <col min="13811" max="13811" width="8.140625" style="38" customWidth="1"/>
    <col min="13812" max="13812" width="20.5703125" style="38" customWidth="1"/>
    <col min="13813" max="13814" width="15.140625" style="38" customWidth="1"/>
    <col min="13815" max="13815" width="16.7109375" style="38" customWidth="1"/>
    <col min="13816" max="13816" width="8.5703125" style="38" customWidth="1"/>
    <col min="13817" max="13817" width="18.140625" style="38" customWidth="1"/>
    <col min="13818" max="13818" width="8.42578125" style="38" customWidth="1"/>
    <col min="13819" max="13819" width="19.28515625" style="38" customWidth="1"/>
    <col min="13820" max="13820" width="8.5703125" style="38" customWidth="1"/>
    <col min="13821" max="13821" width="17.85546875" style="38" customWidth="1"/>
    <col min="13822" max="13822" width="8" style="38" customWidth="1"/>
    <col min="13823" max="13823" width="14.28515625" style="38" customWidth="1"/>
    <col min="13824" max="13824" width="11.5703125" style="38" customWidth="1"/>
    <col min="13825" max="13825" width="6.7109375" style="38"/>
    <col min="13826" max="13827" width="13.5703125" style="38" customWidth="1"/>
    <col min="13828" max="14062" width="6.7109375" style="38"/>
    <col min="14063" max="14063" width="59.42578125" style="38" customWidth="1"/>
    <col min="14064" max="14064" width="21.42578125" style="38" customWidth="1"/>
    <col min="14065" max="14065" width="15.140625" style="38" customWidth="1"/>
    <col min="14066" max="14066" width="16.85546875" style="38" customWidth="1"/>
    <col min="14067" max="14067" width="8.140625" style="38" customWidth="1"/>
    <col min="14068" max="14068" width="20.5703125" style="38" customWidth="1"/>
    <col min="14069" max="14070" width="15.140625" style="38" customWidth="1"/>
    <col min="14071" max="14071" width="16.7109375" style="38" customWidth="1"/>
    <col min="14072" max="14072" width="8.5703125" style="38" customWidth="1"/>
    <col min="14073" max="14073" width="18.140625" style="38" customWidth="1"/>
    <col min="14074" max="14074" width="8.42578125" style="38" customWidth="1"/>
    <col min="14075" max="14075" width="19.28515625" style="38" customWidth="1"/>
    <col min="14076" max="14076" width="8.5703125" style="38" customWidth="1"/>
    <col min="14077" max="14077" width="17.85546875" style="38" customWidth="1"/>
    <col min="14078" max="14078" width="8" style="38" customWidth="1"/>
    <col min="14079" max="14079" width="14.28515625" style="38" customWidth="1"/>
    <col min="14080" max="14080" width="11.5703125" style="38" customWidth="1"/>
    <col min="14081" max="14081" width="6.7109375" style="38"/>
    <col min="14082" max="14083" width="13.5703125" style="38" customWidth="1"/>
    <col min="14084" max="14318" width="6.7109375" style="38"/>
    <col min="14319" max="14319" width="59.42578125" style="38" customWidth="1"/>
    <col min="14320" max="14320" width="21.42578125" style="38" customWidth="1"/>
    <col min="14321" max="14321" width="15.140625" style="38" customWidth="1"/>
    <col min="14322" max="14322" width="16.85546875" style="38" customWidth="1"/>
    <col min="14323" max="14323" width="8.140625" style="38" customWidth="1"/>
    <col min="14324" max="14324" width="20.5703125" style="38" customWidth="1"/>
    <col min="14325" max="14326" width="15.140625" style="38" customWidth="1"/>
    <col min="14327" max="14327" width="16.7109375" style="38" customWidth="1"/>
    <col min="14328" max="14328" width="8.5703125" style="38" customWidth="1"/>
    <col min="14329" max="14329" width="18.140625" style="38" customWidth="1"/>
    <col min="14330" max="14330" width="8.42578125" style="38" customWidth="1"/>
    <col min="14331" max="14331" width="19.28515625" style="38" customWidth="1"/>
    <col min="14332" max="14332" width="8.5703125" style="38" customWidth="1"/>
    <col min="14333" max="14333" width="17.85546875" style="38" customWidth="1"/>
    <col min="14334" max="14334" width="8" style="38" customWidth="1"/>
    <col min="14335" max="14335" width="14.28515625" style="38" customWidth="1"/>
    <col min="14336" max="14336" width="11.5703125" style="38" customWidth="1"/>
    <col min="14337" max="14337" width="6.7109375" style="38"/>
    <col min="14338" max="14339" width="13.5703125" style="38" customWidth="1"/>
    <col min="14340" max="14574" width="6.7109375" style="38"/>
    <col min="14575" max="14575" width="59.42578125" style="38" customWidth="1"/>
    <col min="14576" max="14576" width="21.42578125" style="38" customWidth="1"/>
    <col min="14577" max="14577" width="15.140625" style="38" customWidth="1"/>
    <col min="14578" max="14578" width="16.85546875" style="38" customWidth="1"/>
    <col min="14579" max="14579" width="8.140625" style="38" customWidth="1"/>
    <col min="14580" max="14580" width="20.5703125" style="38" customWidth="1"/>
    <col min="14581" max="14582" width="15.140625" style="38" customWidth="1"/>
    <col min="14583" max="14583" width="16.7109375" style="38" customWidth="1"/>
    <col min="14584" max="14584" width="8.5703125" style="38" customWidth="1"/>
    <col min="14585" max="14585" width="18.140625" style="38" customWidth="1"/>
    <col min="14586" max="14586" width="8.42578125" style="38" customWidth="1"/>
    <col min="14587" max="14587" width="19.28515625" style="38" customWidth="1"/>
    <col min="14588" max="14588" width="8.5703125" style="38" customWidth="1"/>
    <col min="14589" max="14589" width="17.85546875" style="38" customWidth="1"/>
    <col min="14590" max="14590" width="8" style="38" customWidth="1"/>
    <col min="14591" max="14591" width="14.28515625" style="38" customWidth="1"/>
    <col min="14592" max="14592" width="11.5703125" style="38" customWidth="1"/>
    <col min="14593" max="14593" width="6.7109375" style="38"/>
    <col min="14594" max="14595" width="13.5703125" style="38" customWidth="1"/>
    <col min="14596" max="14830" width="6.7109375" style="38"/>
    <col min="14831" max="14831" width="59.42578125" style="38" customWidth="1"/>
    <col min="14832" max="14832" width="21.42578125" style="38" customWidth="1"/>
    <col min="14833" max="14833" width="15.140625" style="38" customWidth="1"/>
    <col min="14834" max="14834" width="16.85546875" style="38" customWidth="1"/>
    <col min="14835" max="14835" width="8.140625" style="38" customWidth="1"/>
    <col min="14836" max="14836" width="20.5703125" style="38" customWidth="1"/>
    <col min="14837" max="14838" width="15.140625" style="38" customWidth="1"/>
    <col min="14839" max="14839" width="16.7109375" style="38" customWidth="1"/>
    <col min="14840" max="14840" width="8.5703125" style="38" customWidth="1"/>
    <col min="14841" max="14841" width="18.140625" style="38" customWidth="1"/>
    <col min="14842" max="14842" width="8.42578125" style="38" customWidth="1"/>
    <col min="14843" max="14843" width="19.28515625" style="38" customWidth="1"/>
    <col min="14844" max="14844" width="8.5703125" style="38" customWidth="1"/>
    <col min="14845" max="14845" width="17.85546875" style="38" customWidth="1"/>
    <col min="14846" max="14846" width="8" style="38" customWidth="1"/>
    <col min="14847" max="14847" width="14.28515625" style="38" customWidth="1"/>
    <col min="14848" max="14848" width="11.5703125" style="38" customWidth="1"/>
    <col min="14849" max="14849" width="6.7109375" style="38"/>
    <col min="14850" max="14851" width="13.5703125" style="38" customWidth="1"/>
    <col min="14852" max="15086" width="6.7109375" style="38"/>
    <col min="15087" max="15087" width="59.42578125" style="38" customWidth="1"/>
    <col min="15088" max="15088" width="21.42578125" style="38" customWidth="1"/>
    <col min="15089" max="15089" width="15.140625" style="38" customWidth="1"/>
    <col min="15090" max="15090" width="16.85546875" style="38" customWidth="1"/>
    <col min="15091" max="15091" width="8.140625" style="38" customWidth="1"/>
    <col min="15092" max="15092" width="20.5703125" style="38" customWidth="1"/>
    <col min="15093" max="15094" width="15.140625" style="38" customWidth="1"/>
    <col min="15095" max="15095" width="16.7109375" style="38" customWidth="1"/>
    <col min="15096" max="15096" width="8.5703125" style="38" customWidth="1"/>
    <col min="15097" max="15097" width="18.140625" style="38" customWidth="1"/>
    <col min="15098" max="15098" width="8.42578125" style="38" customWidth="1"/>
    <col min="15099" max="15099" width="19.28515625" style="38" customWidth="1"/>
    <col min="15100" max="15100" width="8.5703125" style="38" customWidth="1"/>
    <col min="15101" max="15101" width="17.85546875" style="38" customWidth="1"/>
    <col min="15102" max="15102" width="8" style="38" customWidth="1"/>
    <col min="15103" max="15103" width="14.28515625" style="38" customWidth="1"/>
    <col min="15104" max="15104" width="11.5703125" style="38" customWidth="1"/>
    <col min="15105" max="15105" width="6.7109375" style="38"/>
    <col min="15106" max="15107" width="13.5703125" style="38" customWidth="1"/>
    <col min="15108" max="15342" width="6.7109375" style="38"/>
    <col min="15343" max="15343" width="59.42578125" style="38" customWidth="1"/>
    <col min="15344" max="15344" width="21.42578125" style="38" customWidth="1"/>
    <col min="15345" max="15345" width="15.140625" style="38" customWidth="1"/>
    <col min="15346" max="15346" width="16.85546875" style="38" customWidth="1"/>
    <col min="15347" max="15347" width="8.140625" style="38" customWidth="1"/>
    <col min="15348" max="15348" width="20.5703125" style="38" customWidth="1"/>
    <col min="15349" max="15350" width="15.140625" style="38" customWidth="1"/>
    <col min="15351" max="15351" width="16.7109375" style="38" customWidth="1"/>
    <col min="15352" max="15352" width="8.5703125" style="38" customWidth="1"/>
    <col min="15353" max="15353" width="18.140625" style="38" customWidth="1"/>
    <col min="15354" max="15354" width="8.42578125" style="38" customWidth="1"/>
    <col min="15355" max="15355" width="19.28515625" style="38" customWidth="1"/>
    <col min="15356" max="15356" width="8.5703125" style="38" customWidth="1"/>
    <col min="15357" max="15357" width="17.85546875" style="38" customWidth="1"/>
    <col min="15358" max="15358" width="8" style="38" customWidth="1"/>
    <col min="15359" max="15359" width="14.28515625" style="38" customWidth="1"/>
    <col min="15360" max="15360" width="11.5703125" style="38" customWidth="1"/>
    <col min="15361" max="15361" width="6.7109375" style="38"/>
    <col min="15362" max="15363" width="13.5703125" style="38" customWidth="1"/>
    <col min="15364" max="15598" width="6.7109375" style="38"/>
    <col min="15599" max="15599" width="59.42578125" style="38" customWidth="1"/>
    <col min="15600" max="15600" width="21.42578125" style="38" customWidth="1"/>
    <col min="15601" max="15601" width="15.140625" style="38" customWidth="1"/>
    <col min="15602" max="15602" width="16.85546875" style="38" customWidth="1"/>
    <col min="15603" max="15603" width="8.140625" style="38" customWidth="1"/>
    <col min="15604" max="15604" width="20.5703125" style="38" customWidth="1"/>
    <col min="15605" max="15606" width="15.140625" style="38" customWidth="1"/>
    <col min="15607" max="15607" width="16.7109375" style="38" customWidth="1"/>
    <col min="15608" max="15608" width="8.5703125" style="38" customWidth="1"/>
    <col min="15609" max="15609" width="18.140625" style="38" customWidth="1"/>
    <col min="15610" max="15610" width="8.42578125" style="38" customWidth="1"/>
    <col min="15611" max="15611" width="19.28515625" style="38" customWidth="1"/>
    <col min="15612" max="15612" width="8.5703125" style="38" customWidth="1"/>
    <col min="15613" max="15613" width="17.85546875" style="38" customWidth="1"/>
    <col min="15614" max="15614" width="8" style="38" customWidth="1"/>
    <col min="15615" max="15615" width="14.28515625" style="38" customWidth="1"/>
    <col min="15616" max="15616" width="11.5703125" style="38" customWidth="1"/>
    <col min="15617" max="15617" width="6.7109375" style="38"/>
    <col min="15618" max="15619" width="13.5703125" style="38" customWidth="1"/>
    <col min="15620" max="15854" width="6.7109375" style="38"/>
    <col min="15855" max="15855" width="59.42578125" style="38" customWidth="1"/>
    <col min="15856" max="15856" width="21.42578125" style="38" customWidth="1"/>
    <col min="15857" max="15857" width="15.140625" style="38" customWidth="1"/>
    <col min="15858" max="15858" width="16.85546875" style="38" customWidth="1"/>
    <col min="15859" max="15859" width="8.140625" style="38" customWidth="1"/>
    <col min="15860" max="15860" width="20.5703125" style="38" customWidth="1"/>
    <col min="15861" max="15862" width="15.140625" style="38" customWidth="1"/>
    <col min="15863" max="15863" width="16.7109375" style="38" customWidth="1"/>
    <col min="15864" max="15864" width="8.5703125" style="38" customWidth="1"/>
    <col min="15865" max="15865" width="18.140625" style="38" customWidth="1"/>
    <col min="15866" max="15866" width="8.42578125" style="38" customWidth="1"/>
    <col min="15867" max="15867" width="19.28515625" style="38" customWidth="1"/>
    <col min="15868" max="15868" width="8.5703125" style="38" customWidth="1"/>
    <col min="15869" max="15869" width="17.85546875" style="38" customWidth="1"/>
    <col min="15870" max="15870" width="8" style="38" customWidth="1"/>
    <col min="15871" max="15871" width="14.28515625" style="38" customWidth="1"/>
    <col min="15872" max="15872" width="11.5703125" style="38" customWidth="1"/>
    <col min="15873" max="15873" width="6.7109375" style="38"/>
    <col min="15874" max="15875" width="13.5703125" style="38" customWidth="1"/>
    <col min="15876" max="16110" width="6.7109375" style="38"/>
    <col min="16111" max="16111" width="59.42578125" style="38" customWidth="1"/>
    <col min="16112" max="16112" width="21.42578125" style="38" customWidth="1"/>
    <col min="16113" max="16113" width="15.140625" style="38" customWidth="1"/>
    <col min="16114" max="16114" width="16.85546875" style="38" customWidth="1"/>
    <col min="16115" max="16115" width="8.140625" style="38" customWidth="1"/>
    <col min="16116" max="16116" width="20.5703125" style="38" customWidth="1"/>
    <col min="16117" max="16118" width="15.140625" style="38" customWidth="1"/>
    <col min="16119" max="16119" width="16.7109375" style="38" customWidth="1"/>
    <col min="16120" max="16120" width="8.5703125" style="38" customWidth="1"/>
    <col min="16121" max="16121" width="18.140625" style="38" customWidth="1"/>
    <col min="16122" max="16122" width="8.42578125" style="38" customWidth="1"/>
    <col min="16123" max="16123" width="19.28515625" style="38" customWidth="1"/>
    <col min="16124" max="16124" width="8.5703125" style="38" customWidth="1"/>
    <col min="16125" max="16125" width="17.85546875" style="38" customWidth="1"/>
    <col min="16126" max="16126" width="8" style="38" customWidth="1"/>
    <col min="16127" max="16127" width="14.28515625" style="38" customWidth="1"/>
    <col min="16128" max="16128" width="11.5703125" style="38" customWidth="1"/>
    <col min="16129" max="16129" width="6.7109375" style="38"/>
    <col min="16130" max="16131" width="13.5703125" style="38" customWidth="1"/>
    <col min="16132" max="16384" width="6.7109375" style="38"/>
  </cols>
  <sheetData>
    <row r="1" spans="1:21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9</v>
      </c>
    </row>
    <row r="3" spans="1:21" ht="18.75" customHeight="1" x14ac:dyDescent="0.2">
      <c r="A3" s="1042" t="s">
        <v>328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</row>
    <row r="4" spans="1:21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21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21" ht="16.5" thickBot="1" x14ac:dyDescent="0.3">
      <c r="A6" s="235"/>
      <c r="B6" s="246" t="s">
        <v>64</v>
      </c>
      <c r="C6" s="284" t="s">
        <v>65</v>
      </c>
      <c r="D6" s="238"/>
      <c r="E6" s="239"/>
      <c r="F6" s="240" t="s">
        <v>64</v>
      </c>
      <c r="G6" s="284" t="s">
        <v>65</v>
      </c>
      <c r="H6" s="237"/>
      <c r="I6" s="238"/>
      <c r="J6" s="239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21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0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38</v>
      </c>
      <c r="L7" s="1041"/>
      <c r="M7" s="1040" t="s">
        <v>39</v>
      </c>
      <c r="N7" s="1041"/>
      <c r="O7" s="1040" t="s">
        <v>40</v>
      </c>
      <c r="P7" s="1041"/>
      <c r="Q7" s="1040" t="s">
        <v>221</v>
      </c>
      <c r="R7" s="1041"/>
    </row>
    <row r="8" spans="1:21" x14ac:dyDescent="0.25">
      <c r="A8" s="235"/>
      <c r="B8" s="246" t="s">
        <v>70</v>
      </c>
      <c r="C8" s="247" t="s">
        <v>71</v>
      </c>
      <c r="D8" s="248" t="s">
        <v>72</v>
      </c>
      <c r="E8" s="239" t="s">
        <v>325</v>
      </c>
      <c r="F8" s="240" t="s">
        <v>70</v>
      </c>
      <c r="G8" s="247" t="s">
        <v>71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21" ht="13.5" customHeight="1" x14ac:dyDescent="0.25">
      <c r="A9" s="245"/>
      <c r="B9" s="246" t="s">
        <v>74</v>
      </c>
      <c r="C9" s="247" t="s">
        <v>75</v>
      </c>
      <c r="D9" s="252"/>
      <c r="E9" s="239"/>
      <c r="F9" s="240" t="s">
        <v>74</v>
      </c>
      <c r="G9" s="247" t="s">
        <v>75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21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0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21" ht="16.5" thickBot="1" x14ac:dyDescent="0.3">
      <c r="A11" s="285"/>
      <c r="B11" s="286">
        <v>1</v>
      </c>
      <c r="C11" s="287">
        <v>2</v>
      </c>
      <c r="D11" s="288">
        <v>3</v>
      </c>
      <c r="E11" s="289">
        <v>4</v>
      </c>
      <c r="F11" s="286">
        <v>6</v>
      </c>
      <c r="G11" s="289">
        <v>7</v>
      </c>
      <c r="H11" s="289">
        <v>8</v>
      </c>
      <c r="I11" s="289">
        <v>9</v>
      </c>
      <c r="J11" s="289">
        <v>10</v>
      </c>
      <c r="K11" s="286">
        <v>11</v>
      </c>
      <c r="L11" s="290">
        <v>12</v>
      </c>
      <c r="M11" s="286">
        <v>13</v>
      </c>
      <c r="N11" s="290">
        <v>14</v>
      </c>
      <c r="O11" s="286">
        <v>15</v>
      </c>
      <c r="P11" s="290">
        <v>16</v>
      </c>
      <c r="Q11" s="288">
        <v>17</v>
      </c>
      <c r="R11" s="291">
        <v>18</v>
      </c>
    </row>
    <row r="12" spans="1:21" ht="18.95" customHeight="1" x14ac:dyDescent="0.25">
      <c r="A12" s="260" t="s">
        <v>952</v>
      </c>
      <c r="B12" s="261">
        <v>0</v>
      </c>
      <c r="C12" s="262">
        <v>0</v>
      </c>
      <c r="D12" s="262">
        <v>0</v>
      </c>
      <c r="E12" s="263">
        <v>0</v>
      </c>
      <c r="F12" s="261">
        <v>0</v>
      </c>
      <c r="G12" s="262">
        <v>0</v>
      </c>
      <c r="H12" s="262">
        <v>0</v>
      </c>
      <c r="I12" s="262">
        <v>0</v>
      </c>
      <c r="J12" s="263">
        <v>0</v>
      </c>
      <c r="K12" s="264">
        <v>0</v>
      </c>
      <c r="L12" s="265">
        <v>0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  <c r="T12" s="266"/>
      <c r="U12" s="266"/>
    </row>
    <row r="13" spans="1:21" ht="18.95" customHeight="1" x14ac:dyDescent="0.25">
      <c r="A13" s="267" t="s">
        <v>953</v>
      </c>
      <c r="B13" s="268">
        <v>0</v>
      </c>
      <c r="C13" s="269">
        <v>0</v>
      </c>
      <c r="D13" s="269">
        <v>0</v>
      </c>
      <c r="E13" s="270">
        <v>0</v>
      </c>
      <c r="F13" s="268">
        <v>0</v>
      </c>
      <c r="G13" s="269">
        <v>0</v>
      </c>
      <c r="H13" s="269">
        <v>0</v>
      </c>
      <c r="I13" s="269">
        <v>0</v>
      </c>
      <c r="J13" s="270">
        <v>0</v>
      </c>
      <c r="K13" s="271">
        <v>0</v>
      </c>
      <c r="L13" s="272">
        <v>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21" ht="18.95" customHeight="1" x14ac:dyDescent="0.25">
      <c r="A14" s="267" t="s">
        <v>954</v>
      </c>
      <c r="B14" s="268">
        <v>0</v>
      </c>
      <c r="C14" s="269">
        <v>0</v>
      </c>
      <c r="D14" s="269">
        <v>0</v>
      </c>
      <c r="E14" s="270">
        <v>0</v>
      </c>
      <c r="F14" s="268">
        <v>0</v>
      </c>
      <c r="G14" s="269">
        <v>0</v>
      </c>
      <c r="H14" s="269">
        <v>0</v>
      </c>
      <c r="I14" s="269">
        <v>0</v>
      </c>
      <c r="J14" s="270">
        <v>0</v>
      </c>
      <c r="K14" s="271">
        <v>0</v>
      </c>
      <c r="L14" s="272">
        <v>0</v>
      </c>
      <c r="M14" s="271">
        <v>0</v>
      </c>
      <c r="N14" s="272">
        <v>0</v>
      </c>
      <c r="O14" s="271">
        <v>0</v>
      </c>
      <c r="P14" s="272">
        <v>0</v>
      </c>
      <c r="Q14" s="271">
        <v>0</v>
      </c>
      <c r="R14" s="272">
        <v>0</v>
      </c>
    </row>
    <row r="15" spans="1:21" ht="18.95" customHeight="1" x14ac:dyDescent="0.25">
      <c r="A15" s="267" t="s">
        <v>955</v>
      </c>
      <c r="B15" s="268">
        <v>384824392</v>
      </c>
      <c r="C15" s="269">
        <v>58535863</v>
      </c>
      <c r="D15" s="269">
        <v>326288529</v>
      </c>
      <c r="E15" s="270">
        <v>500.2</v>
      </c>
      <c r="F15" s="268">
        <v>390555454</v>
      </c>
      <c r="G15" s="269">
        <v>56648363</v>
      </c>
      <c r="H15" s="269">
        <v>10464000</v>
      </c>
      <c r="I15" s="269">
        <v>333907091</v>
      </c>
      <c r="J15" s="270">
        <v>526.22</v>
      </c>
      <c r="K15" s="271">
        <v>123913710</v>
      </c>
      <c r="L15" s="272">
        <v>250.22</v>
      </c>
      <c r="M15" s="271">
        <v>0</v>
      </c>
      <c r="N15" s="272">
        <v>0</v>
      </c>
      <c r="O15" s="271">
        <v>209993381</v>
      </c>
      <c r="P15" s="272">
        <v>276</v>
      </c>
      <c r="Q15" s="271">
        <v>0</v>
      </c>
      <c r="R15" s="272">
        <v>0</v>
      </c>
    </row>
    <row r="16" spans="1:21" ht="18.95" customHeight="1" x14ac:dyDescent="0.25">
      <c r="A16" s="267" t="s">
        <v>956</v>
      </c>
      <c r="B16" s="268">
        <v>984398467</v>
      </c>
      <c r="C16" s="269">
        <v>7653096</v>
      </c>
      <c r="D16" s="269">
        <v>976745371</v>
      </c>
      <c r="E16" s="270">
        <v>2025.58</v>
      </c>
      <c r="F16" s="268">
        <v>1022094298</v>
      </c>
      <c r="G16" s="269">
        <v>7653096</v>
      </c>
      <c r="H16" s="269">
        <v>2078400</v>
      </c>
      <c r="I16" s="269">
        <v>1014441202</v>
      </c>
      <c r="J16" s="270">
        <v>2092.58</v>
      </c>
      <c r="K16" s="271">
        <v>81692000</v>
      </c>
      <c r="L16" s="272">
        <v>180</v>
      </c>
      <c r="M16" s="271">
        <v>0</v>
      </c>
      <c r="N16" s="272">
        <v>0</v>
      </c>
      <c r="O16" s="271">
        <v>932749202</v>
      </c>
      <c r="P16" s="272">
        <v>1912.58</v>
      </c>
      <c r="Q16" s="271">
        <v>0</v>
      </c>
      <c r="R16" s="272">
        <v>0</v>
      </c>
    </row>
    <row r="17" spans="1:18" ht="18.95" customHeight="1" x14ac:dyDescent="0.25">
      <c r="A17" s="267" t="s">
        <v>957</v>
      </c>
      <c r="B17" s="268">
        <v>1195180046</v>
      </c>
      <c r="C17" s="269">
        <v>16913840</v>
      </c>
      <c r="D17" s="269">
        <v>1178266206</v>
      </c>
      <c r="E17" s="270">
        <v>1746</v>
      </c>
      <c r="F17" s="268">
        <v>1250220444</v>
      </c>
      <c r="G17" s="269">
        <v>23313840</v>
      </c>
      <c r="H17" s="269">
        <v>2078400</v>
      </c>
      <c r="I17" s="269">
        <v>1226906604</v>
      </c>
      <c r="J17" s="270">
        <v>1853.5</v>
      </c>
      <c r="K17" s="271">
        <v>161007226</v>
      </c>
      <c r="L17" s="272">
        <v>293</v>
      </c>
      <c r="M17" s="271">
        <v>455850072</v>
      </c>
      <c r="N17" s="272">
        <v>613</v>
      </c>
      <c r="O17" s="271">
        <v>610049306</v>
      </c>
      <c r="P17" s="272">
        <v>947.5</v>
      </c>
      <c r="Q17" s="271">
        <v>0</v>
      </c>
      <c r="R17" s="272">
        <v>0</v>
      </c>
    </row>
    <row r="18" spans="1:18" ht="18.95" customHeight="1" x14ac:dyDescent="0.25">
      <c r="A18" s="267" t="s">
        <v>958</v>
      </c>
      <c r="B18" s="268">
        <v>166149005</v>
      </c>
      <c r="C18" s="269">
        <v>1420438</v>
      </c>
      <c r="D18" s="269">
        <v>164728567</v>
      </c>
      <c r="E18" s="270">
        <v>262</v>
      </c>
      <c r="F18" s="268">
        <v>166389005</v>
      </c>
      <c r="G18" s="269">
        <v>1420438</v>
      </c>
      <c r="H18" s="269">
        <v>0</v>
      </c>
      <c r="I18" s="269">
        <v>164968567</v>
      </c>
      <c r="J18" s="270">
        <v>262.5</v>
      </c>
      <c r="K18" s="271">
        <v>164968567</v>
      </c>
      <c r="L18" s="272">
        <v>262.5</v>
      </c>
      <c r="M18" s="271">
        <v>0</v>
      </c>
      <c r="N18" s="272">
        <v>0</v>
      </c>
      <c r="O18" s="271">
        <v>0</v>
      </c>
      <c r="P18" s="272">
        <v>0</v>
      </c>
      <c r="Q18" s="271">
        <v>0</v>
      </c>
      <c r="R18" s="272">
        <v>0</v>
      </c>
    </row>
    <row r="19" spans="1:18" ht="18.95" customHeight="1" x14ac:dyDescent="0.25">
      <c r="A19" s="267" t="s">
        <v>959</v>
      </c>
      <c r="B19" s="268">
        <v>0</v>
      </c>
      <c r="C19" s="269">
        <v>0</v>
      </c>
      <c r="D19" s="269">
        <v>0</v>
      </c>
      <c r="E19" s="270">
        <v>0</v>
      </c>
      <c r="F19" s="268">
        <v>0</v>
      </c>
      <c r="G19" s="269">
        <v>0</v>
      </c>
      <c r="H19" s="269">
        <v>0</v>
      </c>
      <c r="I19" s="269">
        <v>0</v>
      </c>
      <c r="J19" s="270">
        <v>0</v>
      </c>
      <c r="K19" s="271">
        <v>0</v>
      </c>
      <c r="L19" s="272">
        <v>0</v>
      </c>
      <c r="M19" s="271">
        <v>0</v>
      </c>
      <c r="N19" s="272">
        <v>0</v>
      </c>
      <c r="O19" s="271">
        <v>0</v>
      </c>
      <c r="P19" s="272">
        <v>0</v>
      </c>
      <c r="Q19" s="271">
        <v>0</v>
      </c>
      <c r="R19" s="272">
        <v>0</v>
      </c>
    </row>
    <row r="20" spans="1:18" ht="18.95" customHeight="1" x14ac:dyDescent="0.25">
      <c r="A20" s="267" t="s">
        <v>960</v>
      </c>
      <c r="B20" s="268">
        <v>982667476</v>
      </c>
      <c r="C20" s="269">
        <v>18196171</v>
      </c>
      <c r="D20" s="269">
        <v>964471305</v>
      </c>
      <c r="E20" s="270">
        <v>1431</v>
      </c>
      <c r="F20" s="268">
        <v>980981181</v>
      </c>
      <c r="G20" s="269">
        <v>18272123</v>
      </c>
      <c r="H20" s="269">
        <v>0</v>
      </c>
      <c r="I20" s="269">
        <v>962709058</v>
      </c>
      <c r="J20" s="270">
        <v>1441.42</v>
      </c>
      <c r="K20" s="271">
        <v>87276922</v>
      </c>
      <c r="L20" s="272">
        <v>161</v>
      </c>
      <c r="M20" s="271">
        <v>0</v>
      </c>
      <c r="N20" s="272">
        <v>0</v>
      </c>
      <c r="O20" s="271">
        <v>875432136</v>
      </c>
      <c r="P20" s="272">
        <v>1280.42</v>
      </c>
      <c r="Q20" s="271">
        <v>0</v>
      </c>
      <c r="R20" s="272">
        <v>0</v>
      </c>
    </row>
    <row r="21" spans="1:18" ht="18.95" customHeight="1" x14ac:dyDescent="0.25">
      <c r="A21" s="267" t="s">
        <v>961</v>
      </c>
      <c r="B21" s="268">
        <v>927089765</v>
      </c>
      <c r="C21" s="269">
        <v>37349767</v>
      </c>
      <c r="D21" s="269">
        <v>889739998</v>
      </c>
      <c r="E21" s="270">
        <v>1496.15</v>
      </c>
      <c r="F21" s="268">
        <v>855901342</v>
      </c>
      <c r="G21" s="269">
        <v>31492457</v>
      </c>
      <c r="H21" s="269">
        <v>2078400</v>
      </c>
      <c r="I21" s="269">
        <v>824408885</v>
      </c>
      <c r="J21" s="270">
        <v>1457.6800000000003</v>
      </c>
      <c r="K21" s="271">
        <v>211361691</v>
      </c>
      <c r="L21" s="272">
        <v>397.68</v>
      </c>
      <c r="M21" s="271">
        <v>0</v>
      </c>
      <c r="N21" s="272">
        <v>0</v>
      </c>
      <c r="O21" s="271">
        <v>613047194</v>
      </c>
      <c r="P21" s="272">
        <v>1060</v>
      </c>
      <c r="Q21" s="271">
        <v>0</v>
      </c>
      <c r="R21" s="272">
        <v>0</v>
      </c>
    </row>
    <row r="22" spans="1:18" ht="18.95" customHeight="1" x14ac:dyDescent="0.25">
      <c r="A22" s="267" t="s">
        <v>962</v>
      </c>
      <c r="B22" s="268">
        <v>6704443399</v>
      </c>
      <c r="C22" s="269">
        <v>103325583</v>
      </c>
      <c r="D22" s="269">
        <v>6601117816</v>
      </c>
      <c r="E22" s="270">
        <v>11475.220000000001</v>
      </c>
      <c r="F22" s="268">
        <v>7253588614</v>
      </c>
      <c r="G22" s="269">
        <v>119059096</v>
      </c>
      <c r="H22" s="269">
        <v>0</v>
      </c>
      <c r="I22" s="269">
        <v>7134529518</v>
      </c>
      <c r="J22" s="270">
        <v>12929</v>
      </c>
      <c r="K22" s="271">
        <v>1016228983</v>
      </c>
      <c r="L22" s="272">
        <v>2361.1799999999998</v>
      </c>
      <c r="M22" s="271">
        <v>4753839294</v>
      </c>
      <c r="N22" s="272">
        <v>8021</v>
      </c>
      <c r="O22" s="271">
        <v>1364461241</v>
      </c>
      <c r="P22" s="272">
        <v>2546.8200000000002</v>
      </c>
      <c r="Q22" s="271">
        <v>0</v>
      </c>
      <c r="R22" s="272">
        <v>0</v>
      </c>
    </row>
    <row r="23" spans="1:18" ht="18.95" customHeight="1" x14ac:dyDescent="0.25">
      <c r="A23" s="267" t="s">
        <v>963</v>
      </c>
      <c r="B23" s="268">
        <v>351053326</v>
      </c>
      <c r="C23" s="269">
        <v>9425451</v>
      </c>
      <c r="D23" s="269">
        <v>341627875</v>
      </c>
      <c r="E23" s="270">
        <v>576.83000000000004</v>
      </c>
      <c r="F23" s="268">
        <v>373033418</v>
      </c>
      <c r="G23" s="269">
        <v>11757586</v>
      </c>
      <c r="H23" s="269">
        <v>2078400</v>
      </c>
      <c r="I23" s="269">
        <v>361275832</v>
      </c>
      <c r="J23" s="270">
        <v>598.4</v>
      </c>
      <c r="K23" s="271">
        <v>51677345</v>
      </c>
      <c r="L23" s="272">
        <v>118.7</v>
      </c>
      <c r="M23" s="271">
        <v>0</v>
      </c>
      <c r="N23" s="272">
        <v>0</v>
      </c>
      <c r="O23" s="271">
        <v>309598487</v>
      </c>
      <c r="P23" s="272">
        <v>479.7</v>
      </c>
      <c r="Q23" s="271">
        <v>0</v>
      </c>
      <c r="R23" s="272">
        <v>0</v>
      </c>
    </row>
    <row r="24" spans="1:18" ht="18.95" customHeight="1" x14ac:dyDescent="0.25">
      <c r="A24" s="267" t="s">
        <v>964</v>
      </c>
      <c r="B24" s="268">
        <v>512724210</v>
      </c>
      <c r="C24" s="269">
        <v>46297615</v>
      </c>
      <c r="D24" s="269">
        <v>466426595</v>
      </c>
      <c r="E24" s="270">
        <v>821.5</v>
      </c>
      <c r="F24" s="268">
        <v>558874820</v>
      </c>
      <c r="G24" s="269">
        <v>44542946</v>
      </c>
      <c r="H24" s="269">
        <v>2078400</v>
      </c>
      <c r="I24" s="269">
        <v>514331874</v>
      </c>
      <c r="J24" s="270">
        <v>843</v>
      </c>
      <c r="K24" s="271">
        <v>127649712</v>
      </c>
      <c r="L24" s="272">
        <v>231</v>
      </c>
      <c r="M24" s="271">
        <v>0</v>
      </c>
      <c r="N24" s="272">
        <v>0</v>
      </c>
      <c r="O24" s="271">
        <v>386682162</v>
      </c>
      <c r="P24" s="272">
        <v>612</v>
      </c>
      <c r="Q24" s="271">
        <v>0</v>
      </c>
      <c r="R24" s="272">
        <v>0</v>
      </c>
    </row>
    <row r="25" spans="1:18" ht="18.95" customHeight="1" x14ac:dyDescent="0.25">
      <c r="A25" s="267" t="s">
        <v>965</v>
      </c>
      <c r="B25" s="268">
        <v>0</v>
      </c>
      <c r="C25" s="269">
        <v>0</v>
      </c>
      <c r="D25" s="269">
        <v>0</v>
      </c>
      <c r="E25" s="270">
        <v>0</v>
      </c>
      <c r="F25" s="268">
        <v>0</v>
      </c>
      <c r="G25" s="269">
        <v>0</v>
      </c>
      <c r="H25" s="269">
        <v>0</v>
      </c>
      <c r="I25" s="269">
        <v>0</v>
      </c>
      <c r="J25" s="270">
        <v>0</v>
      </c>
      <c r="K25" s="271">
        <v>0</v>
      </c>
      <c r="L25" s="272">
        <v>0</v>
      </c>
      <c r="M25" s="271">
        <v>0</v>
      </c>
      <c r="N25" s="272">
        <v>0</v>
      </c>
      <c r="O25" s="271">
        <v>0</v>
      </c>
      <c r="P25" s="272">
        <v>0</v>
      </c>
      <c r="Q25" s="271">
        <v>0</v>
      </c>
      <c r="R25" s="272">
        <v>0</v>
      </c>
    </row>
    <row r="26" spans="1:18" ht="18.95" customHeight="1" x14ac:dyDescent="0.25">
      <c r="A26" s="267" t="s">
        <v>966</v>
      </c>
      <c r="B26" s="268">
        <v>561132128</v>
      </c>
      <c r="C26" s="269">
        <v>23508031</v>
      </c>
      <c r="D26" s="269">
        <v>537624097</v>
      </c>
      <c r="E26" s="270">
        <v>864</v>
      </c>
      <c r="F26" s="268">
        <v>627810722</v>
      </c>
      <c r="G26" s="269">
        <v>52904410</v>
      </c>
      <c r="H26" s="269">
        <v>0</v>
      </c>
      <c r="I26" s="269">
        <v>574906312</v>
      </c>
      <c r="J26" s="270">
        <v>887.4</v>
      </c>
      <c r="K26" s="271">
        <v>57217163</v>
      </c>
      <c r="L26" s="272">
        <v>125.5</v>
      </c>
      <c r="M26" s="271">
        <v>0</v>
      </c>
      <c r="N26" s="272">
        <v>0</v>
      </c>
      <c r="O26" s="271">
        <v>517689149</v>
      </c>
      <c r="P26" s="272">
        <v>761.9</v>
      </c>
      <c r="Q26" s="271">
        <v>0</v>
      </c>
      <c r="R26" s="272">
        <v>0</v>
      </c>
    </row>
    <row r="27" spans="1:18" ht="18.95" customHeight="1" x14ac:dyDescent="0.25">
      <c r="A27" s="267" t="s">
        <v>967</v>
      </c>
      <c r="B27" s="268">
        <v>303487082</v>
      </c>
      <c r="C27" s="269">
        <v>6365644</v>
      </c>
      <c r="D27" s="269">
        <v>297121438</v>
      </c>
      <c r="E27" s="270">
        <v>449</v>
      </c>
      <c r="F27" s="268">
        <v>314182908</v>
      </c>
      <c r="G27" s="269">
        <v>10358399</v>
      </c>
      <c r="H27" s="269">
        <v>2078400</v>
      </c>
      <c r="I27" s="269">
        <v>303824509</v>
      </c>
      <c r="J27" s="270">
        <v>457</v>
      </c>
      <c r="K27" s="271">
        <v>34768905</v>
      </c>
      <c r="L27" s="272">
        <v>63</v>
      </c>
      <c r="M27" s="271">
        <v>0</v>
      </c>
      <c r="N27" s="272">
        <v>0</v>
      </c>
      <c r="O27" s="271">
        <v>269055604</v>
      </c>
      <c r="P27" s="272">
        <v>394</v>
      </c>
      <c r="Q27" s="271">
        <v>0</v>
      </c>
      <c r="R27" s="272">
        <v>0</v>
      </c>
    </row>
    <row r="28" spans="1:18" ht="18.95" customHeight="1" x14ac:dyDescent="0.25">
      <c r="A28" s="267" t="s">
        <v>968</v>
      </c>
      <c r="B28" s="268">
        <v>312610788</v>
      </c>
      <c r="C28" s="269">
        <v>13886777</v>
      </c>
      <c r="D28" s="269">
        <v>298724011</v>
      </c>
      <c r="E28" s="270">
        <v>596</v>
      </c>
      <c r="F28" s="268">
        <v>311235788</v>
      </c>
      <c r="G28" s="269">
        <v>12511777</v>
      </c>
      <c r="H28" s="269">
        <v>8212800</v>
      </c>
      <c r="I28" s="269">
        <v>298724011</v>
      </c>
      <c r="J28" s="270">
        <v>596</v>
      </c>
      <c r="K28" s="271">
        <v>0</v>
      </c>
      <c r="L28" s="272">
        <v>0</v>
      </c>
      <c r="M28" s="271">
        <v>0</v>
      </c>
      <c r="N28" s="272">
        <v>0</v>
      </c>
      <c r="O28" s="271">
        <v>298724011</v>
      </c>
      <c r="P28" s="272">
        <v>596</v>
      </c>
      <c r="Q28" s="271">
        <v>0</v>
      </c>
      <c r="R28" s="272">
        <v>0</v>
      </c>
    </row>
    <row r="29" spans="1:18" ht="18.95" customHeight="1" x14ac:dyDescent="0.25">
      <c r="A29" s="267" t="s">
        <v>969</v>
      </c>
      <c r="B29" s="268">
        <v>463745836</v>
      </c>
      <c r="C29" s="269">
        <v>22443407</v>
      </c>
      <c r="D29" s="269">
        <v>441302429</v>
      </c>
      <c r="E29" s="270">
        <v>716</v>
      </c>
      <c r="F29" s="268">
        <v>428904792</v>
      </c>
      <c r="G29" s="269">
        <v>21487957</v>
      </c>
      <c r="H29" s="269">
        <v>2078400</v>
      </c>
      <c r="I29" s="269">
        <v>407416835</v>
      </c>
      <c r="J29" s="270">
        <v>723</v>
      </c>
      <c r="K29" s="271">
        <v>49746147</v>
      </c>
      <c r="L29" s="272">
        <v>145</v>
      </c>
      <c r="M29" s="271">
        <v>0</v>
      </c>
      <c r="N29" s="272">
        <v>0</v>
      </c>
      <c r="O29" s="271">
        <v>357670688</v>
      </c>
      <c r="P29" s="272">
        <v>578</v>
      </c>
      <c r="Q29" s="271">
        <v>0</v>
      </c>
      <c r="R29" s="272">
        <v>0</v>
      </c>
    </row>
    <row r="30" spans="1:18" ht="18.95" customHeight="1" x14ac:dyDescent="0.25">
      <c r="A30" s="267" t="s">
        <v>970</v>
      </c>
      <c r="B30" s="268">
        <v>603073714</v>
      </c>
      <c r="C30" s="269">
        <v>46226820</v>
      </c>
      <c r="D30" s="269">
        <v>556846894</v>
      </c>
      <c r="E30" s="270">
        <v>966.05000000000007</v>
      </c>
      <c r="F30" s="268">
        <v>603399867</v>
      </c>
      <c r="G30" s="269">
        <v>36309710</v>
      </c>
      <c r="H30" s="269">
        <v>2078400</v>
      </c>
      <c r="I30" s="269">
        <v>567090157</v>
      </c>
      <c r="J30" s="270">
        <v>969.17000000000007</v>
      </c>
      <c r="K30" s="271">
        <v>35951002</v>
      </c>
      <c r="L30" s="272">
        <v>103.45</v>
      </c>
      <c r="M30" s="271">
        <v>0</v>
      </c>
      <c r="N30" s="272">
        <v>0</v>
      </c>
      <c r="O30" s="271">
        <v>531139155</v>
      </c>
      <c r="P30" s="272">
        <v>865.72000000000014</v>
      </c>
      <c r="Q30" s="271">
        <v>0</v>
      </c>
      <c r="R30" s="272">
        <v>0</v>
      </c>
    </row>
    <row r="31" spans="1:18" ht="18.95" customHeight="1" x14ac:dyDescent="0.25">
      <c r="A31" s="267" t="s">
        <v>971</v>
      </c>
      <c r="B31" s="268">
        <v>198072370</v>
      </c>
      <c r="C31" s="269">
        <v>19873656</v>
      </c>
      <c r="D31" s="269">
        <v>178198714</v>
      </c>
      <c r="E31" s="270">
        <v>293</v>
      </c>
      <c r="F31" s="268">
        <v>194508204</v>
      </c>
      <c r="G31" s="269">
        <v>16629284</v>
      </c>
      <c r="H31" s="269">
        <v>2078400</v>
      </c>
      <c r="I31" s="269">
        <v>177878920</v>
      </c>
      <c r="J31" s="270">
        <v>295</v>
      </c>
      <c r="K31" s="271">
        <v>34853187</v>
      </c>
      <c r="L31" s="272">
        <v>68</v>
      </c>
      <c r="M31" s="271">
        <v>0</v>
      </c>
      <c r="N31" s="272">
        <v>0</v>
      </c>
      <c r="O31" s="271">
        <v>143025733</v>
      </c>
      <c r="P31" s="272">
        <v>227</v>
      </c>
      <c r="Q31" s="271">
        <v>0</v>
      </c>
      <c r="R31" s="272">
        <v>0</v>
      </c>
    </row>
    <row r="32" spans="1:18" ht="18.95" customHeight="1" x14ac:dyDescent="0.25">
      <c r="A32" s="267" t="s">
        <v>972</v>
      </c>
      <c r="B32" s="268">
        <v>305270357</v>
      </c>
      <c r="C32" s="269">
        <v>31079134</v>
      </c>
      <c r="D32" s="269">
        <v>274191223</v>
      </c>
      <c r="E32" s="270">
        <v>486.5</v>
      </c>
      <c r="F32" s="268">
        <v>346741086</v>
      </c>
      <c r="G32" s="269">
        <v>35833587</v>
      </c>
      <c r="H32" s="269">
        <v>2078400</v>
      </c>
      <c r="I32" s="269">
        <v>310907499</v>
      </c>
      <c r="J32" s="270">
        <v>530.5</v>
      </c>
      <c r="K32" s="271">
        <v>81879617</v>
      </c>
      <c r="L32" s="272">
        <v>148</v>
      </c>
      <c r="M32" s="271">
        <v>0</v>
      </c>
      <c r="N32" s="272">
        <v>0</v>
      </c>
      <c r="O32" s="271">
        <v>229027882</v>
      </c>
      <c r="P32" s="272">
        <v>382.5</v>
      </c>
      <c r="Q32" s="271">
        <v>0</v>
      </c>
      <c r="R32" s="272">
        <v>0</v>
      </c>
    </row>
    <row r="33" spans="1:18" ht="18.95" customHeight="1" x14ac:dyDescent="0.25">
      <c r="A33" s="267" t="s">
        <v>973</v>
      </c>
      <c r="B33" s="268">
        <v>268509484</v>
      </c>
      <c r="C33" s="269">
        <v>17016164</v>
      </c>
      <c r="D33" s="269">
        <v>251493320</v>
      </c>
      <c r="E33" s="270">
        <v>428.5</v>
      </c>
      <c r="F33" s="268">
        <v>280883450</v>
      </c>
      <c r="G33" s="269">
        <v>12016164</v>
      </c>
      <c r="H33" s="269">
        <v>2078400</v>
      </c>
      <c r="I33" s="269">
        <v>268867286</v>
      </c>
      <c r="J33" s="270">
        <v>457.9</v>
      </c>
      <c r="K33" s="271">
        <v>41584995</v>
      </c>
      <c r="L33" s="272">
        <v>93.9</v>
      </c>
      <c r="M33" s="271">
        <v>0</v>
      </c>
      <c r="N33" s="272">
        <v>0</v>
      </c>
      <c r="O33" s="271">
        <v>227282291</v>
      </c>
      <c r="P33" s="272">
        <v>364</v>
      </c>
      <c r="Q33" s="271">
        <v>0</v>
      </c>
      <c r="R33" s="272">
        <v>0</v>
      </c>
    </row>
    <row r="34" spans="1:18" ht="18.95" customHeight="1" x14ac:dyDescent="0.25">
      <c r="A34" s="267" t="s">
        <v>974</v>
      </c>
      <c r="B34" s="268">
        <v>74288084</v>
      </c>
      <c r="C34" s="269">
        <v>1890912</v>
      </c>
      <c r="D34" s="269">
        <v>72397172</v>
      </c>
      <c r="E34" s="270">
        <v>112</v>
      </c>
      <c r="F34" s="268">
        <v>74288084</v>
      </c>
      <c r="G34" s="269">
        <v>1890912</v>
      </c>
      <c r="H34" s="269">
        <v>0</v>
      </c>
      <c r="I34" s="269">
        <v>72397172</v>
      </c>
      <c r="J34" s="270">
        <v>112</v>
      </c>
      <c r="K34" s="271">
        <v>9295943</v>
      </c>
      <c r="L34" s="272">
        <v>24</v>
      </c>
      <c r="M34" s="271">
        <v>0</v>
      </c>
      <c r="N34" s="272">
        <v>0</v>
      </c>
      <c r="O34" s="271">
        <v>49843629</v>
      </c>
      <c r="P34" s="272">
        <v>80</v>
      </c>
      <c r="Q34" s="271">
        <v>13257600</v>
      </c>
      <c r="R34" s="272">
        <v>8</v>
      </c>
    </row>
    <row r="35" spans="1:18" ht="18.95" customHeight="1" x14ac:dyDescent="0.25">
      <c r="A35" s="267" t="s">
        <v>975</v>
      </c>
      <c r="B35" s="268">
        <v>111629554</v>
      </c>
      <c r="C35" s="269">
        <v>864182</v>
      </c>
      <c r="D35" s="269">
        <v>110765372</v>
      </c>
      <c r="E35" s="270">
        <v>212</v>
      </c>
      <c r="F35" s="268">
        <v>112413369</v>
      </c>
      <c r="G35" s="269">
        <v>864182</v>
      </c>
      <c r="H35" s="269">
        <v>0</v>
      </c>
      <c r="I35" s="269">
        <v>111549187</v>
      </c>
      <c r="J35" s="270">
        <v>213</v>
      </c>
      <c r="K35" s="271">
        <v>15912931</v>
      </c>
      <c r="L35" s="272">
        <v>39</v>
      </c>
      <c r="M35" s="271">
        <v>0</v>
      </c>
      <c r="N35" s="272">
        <v>0</v>
      </c>
      <c r="O35" s="271">
        <v>95636256</v>
      </c>
      <c r="P35" s="272">
        <v>174</v>
      </c>
      <c r="Q35" s="271">
        <v>0</v>
      </c>
      <c r="R35" s="272">
        <v>0</v>
      </c>
    </row>
    <row r="36" spans="1:18" ht="18.95" customHeight="1" x14ac:dyDescent="0.25">
      <c r="A36" s="267" t="s">
        <v>976</v>
      </c>
      <c r="B36" s="268">
        <v>751154526</v>
      </c>
      <c r="C36" s="269">
        <v>7333435</v>
      </c>
      <c r="D36" s="269">
        <v>743821091</v>
      </c>
      <c r="E36" s="270">
        <v>1574.5</v>
      </c>
      <c r="F36" s="268">
        <v>784267084</v>
      </c>
      <c r="G36" s="269">
        <v>66498581</v>
      </c>
      <c r="H36" s="269">
        <v>0</v>
      </c>
      <c r="I36" s="269">
        <v>717768503</v>
      </c>
      <c r="J36" s="270">
        <v>1480.5</v>
      </c>
      <c r="K36" s="271">
        <v>103535369</v>
      </c>
      <c r="L36" s="272">
        <v>231.99999999999994</v>
      </c>
      <c r="M36" s="271">
        <v>0</v>
      </c>
      <c r="N36" s="272">
        <v>0</v>
      </c>
      <c r="O36" s="271">
        <v>611710734</v>
      </c>
      <c r="P36" s="272">
        <v>1247.5</v>
      </c>
      <c r="Q36" s="271">
        <v>2522400</v>
      </c>
      <c r="R36" s="272">
        <v>1</v>
      </c>
    </row>
    <row r="37" spans="1:18" ht="18.95" customHeight="1" x14ac:dyDescent="0.25">
      <c r="A37" s="267" t="s">
        <v>977</v>
      </c>
      <c r="B37" s="268">
        <v>86193723</v>
      </c>
      <c r="C37" s="269">
        <v>293579</v>
      </c>
      <c r="D37" s="269">
        <v>85900144</v>
      </c>
      <c r="E37" s="270">
        <v>151</v>
      </c>
      <c r="F37" s="268">
        <v>86193723</v>
      </c>
      <c r="G37" s="269">
        <v>293579</v>
      </c>
      <c r="H37" s="269">
        <v>0</v>
      </c>
      <c r="I37" s="269">
        <v>85900144</v>
      </c>
      <c r="J37" s="270">
        <v>151</v>
      </c>
      <c r="K37" s="271">
        <v>10086250</v>
      </c>
      <c r="L37" s="272">
        <v>26</v>
      </c>
      <c r="M37" s="271">
        <v>0</v>
      </c>
      <c r="N37" s="272">
        <v>0</v>
      </c>
      <c r="O37" s="271">
        <v>75813894</v>
      </c>
      <c r="P37" s="272">
        <v>125</v>
      </c>
      <c r="Q37" s="271">
        <v>0</v>
      </c>
      <c r="R37" s="272">
        <v>0</v>
      </c>
    </row>
    <row r="38" spans="1:18" ht="18.95" customHeight="1" x14ac:dyDescent="0.25">
      <c r="A38" s="267" t="s">
        <v>978</v>
      </c>
      <c r="B38" s="268">
        <v>108297564</v>
      </c>
      <c r="C38" s="269">
        <v>93813</v>
      </c>
      <c r="D38" s="269">
        <v>108203751</v>
      </c>
      <c r="E38" s="270">
        <v>193</v>
      </c>
      <c r="F38" s="268">
        <v>108931812</v>
      </c>
      <c r="G38" s="269">
        <v>93813</v>
      </c>
      <c r="H38" s="269">
        <v>0</v>
      </c>
      <c r="I38" s="269">
        <v>108837999</v>
      </c>
      <c r="J38" s="270">
        <v>193</v>
      </c>
      <c r="K38" s="271">
        <v>22089767</v>
      </c>
      <c r="L38" s="272">
        <v>60</v>
      </c>
      <c r="M38" s="271">
        <v>0</v>
      </c>
      <c r="N38" s="272">
        <v>0</v>
      </c>
      <c r="O38" s="271">
        <v>86748232</v>
      </c>
      <c r="P38" s="272">
        <v>133</v>
      </c>
      <c r="Q38" s="271">
        <v>0</v>
      </c>
      <c r="R38" s="272">
        <v>0</v>
      </c>
    </row>
    <row r="39" spans="1:18" ht="18.95" customHeight="1" x14ac:dyDescent="0.25">
      <c r="A39" s="267" t="s">
        <v>979</v>
      </c>
      <c r="B39" s="268">
        <v>179955356</v>
      </c>
      <c r="C39" s="269">
        <v>2315524</v>
      </c>
      <c r="D39" s="269">
        <v>177639832</v>
      </c>
      <c r="E39" s="270">
        <v>296</v>
      </c>
      <c r="F39" s="268">
        <v>179955356</v>
      </c>
      <c r="G39" s="269">
        <v>2315524</v>
      </c>
      <c r="H39" s="269">
        <v>0</v>
      </c>
      <c r="I39" s="269">
        <v>177639832</v>
      </c>
      <c r="J39" s="270">
        <v>289</v>
      </c>
      <c r="K39" s="271">
        <v>26732744</v>
      </c>
      <c r="L39" s="272">
        <v>48</v>
      </c>
      <c r="M39" s="271">
        <v>0</v>
      </c>
      <c r="N39" s="272">
        <v>0</v>
      </c>
      <c r="O39" s="271">
        <v>142250288</v>
      </c>
      <c r="P39" s="272">
        <v>236</v>
      </c>
      <c r="Q39" s="271">
        <v>8656800</v>
      </c>
      <c r="R39" s="272">
        <v>5</v>
      </c>
    </row>
    <row r="40" spans="1:18" ht="18.95" customHeight="1" x14ac:dyDescent="0.25">
      <c r="A40" s="267" t="s">
        <v>980</v>
      </c>
      <c r="B40" s="268">
        <v>144760277</v>
      </c>
      <c r="C40" s="269">
        <v>2003182</v>
      </c>
      <c r="D40" s="269">
        <v>142757095</v>
      </c>
      <c r="E40" s="270">
        <v>251</v>
      </c>
      <c r="F40" s="268">
        <v>145000277</v>
      </c>
      <c r="G40" s="269">
        <v>2003182</v>
      </c>
      <c r="H40" s="269">
        <v>0</v>
      </c>
      <c r="I40" s="269">
        <v>142997095</v>
      </c>
      <c r="J40" s="270">
        <v>252</v>
      </c>
      <c r="K40" s="271">
        <v>19905357</v>
      </c>
      <c r="L40" s="272">
        <v>44</v>
      </c>
      <c r="M40" s="271">
        <v>0</v>
      </c>
      <c r="N40" s="272">
        <v>0</v>
      </c>
      <c r="O40" s="271">
        <v>114334138</v>
      </c>
      <c r="P40" s="272">
        <v>204</v>
      </c>
      <c r="Q40" s="271">
        <v>8757600</v>
      </c>
      <c r="R40" s="272">
        <v>4</v>
      </c>
    </row>
    <row r="41" spans="1:18" ht="18.95" customHeight="1" x14ac:dyDescent="0.25">
      <c r="A41" s="267" t="s">
        <v>981</v>
      </c>
      <c r="B41" s="268">
        <v>0</v>
      </c>
      <c r="C41" s="269">
        <v>0</v>
      </c>
      <c r="D41" s="269">
        <v>0</v>
      </c>
      <c r="E41" s="270">
        <v>0</v>
      </c>
      <c r="F41" s="268">
        <v>0</v>
      </c>
      <c r="G41" s="269">
        <v>0</v>
      </c>
      <c r="H41" s="269">
        <v>0</v>
      </c>
      <c r="I41" s="269">
        <v>0</v>
      </c>
      <c r="J41" s="270">
        <v>0</v>
      </c>
      <c r="K41" s="271">
        <v>0</v>
      </c>
      <c r="L41" s="272">
        <v>0</v>
      </c>
      <c r="M41" s="271">
        <v>0</v>
      </c>
      <c r="N41" s="272">
        <v>0</v>
      </c>
      <c r="O41" s="271">
        <v>0</v>
      </c>
      <c r="P41" s="272">
        <v>0</v>
      </c>
      <c r="Q41" s="271">
        <v>0</v>
      </c>
      <c r="R41" s="272">
        <v>0</v>
      </c>
    </row>
    <row r="42" spans="1:18" ht="18.95" customHeight="1" x14ac:dyDescent="0.25">
      <c r="A42" s="267" t="s">
        <v>982</v>
      </c>
      <c r="B42" s="268">
        <v>0</v>
      </c>
      <c r="C42" s="269">
        <v>0</v>
      </c>
      <c r="D42" s="269">
        <v>0</v>
      </c>
      <c r="E42" s="270">
        <v>0</v>
      </c>
      <c r="F42" s="268">
        <v>0</v>
      </c>
      <c r="G42" s="269">
        <v>0</v>
      </c>
      <c r="H42" s="269">
        <v>0</v>
      </c>
      <c r="I42" s="269">
        <v>0</v>
      </c>
      <c r="J42" s="270">
        <v>0</v>
      </c>
      <c r="K42" s="271">
        <v>0</v>
      </c>
      <c r="L42" s="272">
        <v>0</v>
      </c>
      <c r="M42" s="271">
        <v>0</v>
      </c>
      <c r="N42" s="272">
        <v>0</v>
      </c>
      <c r="O42" s="271">
        <v>0</v>
      </c>
      <c r="P42" s="272">
        <v>0</v>
      </c>
      <c r="Q42" s="271">
        <v>0</v>
      </c>
      <c r="R42" s="272">
        <v>0</v>
      </c>
    </row>
    <row r="43" spans="1:18" ht="18.95" customHeight="1" x14ac:dyDescent="0.25">
      <c r="A43" s="267" t="s">
        <v>983</v>
      </c>
      <c r="B43" s="268">
        <v>0</v>
      </c>
      <c r="C43" s="269">
        <v>0</v>
      </c>
      <c r="D43" s="269">
        <v>0</v>
      </c>
      <c r="E43" s="270">
        <v>0</v>
      </c>
      <c r="F43" s="268">
        <v>0</v>
      </c>
      <c r="G43" s="269">
        <v>0</v>
      </c>
      <c r="H43" s="269">
        <v>0</v>
      </c>
      <c r="I43" s="269">
        <v>0</v>
      </c>
      <c r="J43" s="270">
        <v>0</v>
      </c>
      <c r="K43" s="271">
        <v>0</v>
      </c>
      <c r="L43" s="272">
        <v>0</v>
      </c>
      <c r="M43" s="271">
        <v>0</v>
      </c>
      <c r="N43" s="272">
        <v>0</v>
      </c>
      <c r="O43" s="271">
        <v>0</v>
      </c>
      <c r="P43" s="272">
        <v>0</v>
      </c>
      <c r="Q43" s="271">
        <v>0</v>
      </c>
      <c r="R43" s="272">
        <v>0</v>
      </c>
    </row>
    <row r="44" spans="1:18" ht="18.95" customHeight="1" x14ac:dyDescent="0.25">
      <c r="A44" s="267" t="s">
        <v>984</v>
      </c>
      <c r="B44" s="268">
        <v>0</v>
      </c>
      <c r="C44" s="269">
        <v>0</v>
      </c>
      <c r="D44" s="269">
        <v>0</v>
      </c>
      <c r="E44" s="270">
        <v>0</v>
      </c>
      <c r="F44" s="268">
        <v>0</v>
      </c>
      <c r="G44" s="269">
        <v>0</v>
      </c>
      <c r="H44" s="269">
        <v>0</v>
      </c>
      <c r="I44" s="269">
        <v>0</v>
      </c>
      <c r="J44" s="270">
        <v>0</v>
      </c>
      <c r="K44" s="271">
        <v>0</v>
      </c>
      <c r="L44" s="272">
        <v>0</v>
      </c>
      <c r="M44" s="271">
        <v>0</v>
      </c>
      <c r="N44" s="272">
        <v>0</v>
      </c>
      <c r="O44" s="271">
        <v>0</v>
      </c>
      <c r="P44" s="272">
        <v>0</v>
      </c>
      <c r="Q44" s="271">
        <v>0</v>
      </c>
      <c r="R44" s="272">
        <v>0</v>
      </c>
    </row>
    <row r="45" spans="1:18" ht="18.95" customHeight="1" x14ac:dyDescent="0.25">
      <c r="A45" s="267" t="s">
        <v>985</v>
      </c>
      <c r="B45" s="268">
        <v>18997065</v>
      </c>
      <c r="C45" s="269">
        <v>7838400</v>
      </c>
      <c r="D45" s="269">
        <v>11158665</v>
      </c>
      <c r="E45" s="270">
        <v>41.33</v>
      </c>
      <c r="F45" s="268">
        <v>35152958</v>
      </c>
      <c r="G45" s="269">
        <v>4078400</v>
      </c>
      <c r="H45" s="269">
        <v>2078400</v>
      </c>
      <c r="I45" s="269">
        <v>31074558</v>
      </c>
      <c r="J45" s="270">
        <v>60</v>
      </c>
      <c r="K45" s="271">
        <v>8400000</v>
      </c>
      <c r="L45" s="272">
        <v>14</v>
      </c>
      <c r="M45" s="271">
        <v>0</v>
      </c>
      <c r="N45" s="272">
        <v>0</v>
      </c>
      <c r="O45" s="271">
        <v>22674558</v>
      </c>
      <c r="P45" s="272">
        <v>46</v>
      </c>
      <c r="Q45" s="271">
        <v>0</v>
      </c>
      <c r="R45" s="272">
        <v>0</v>
      </c>
    </row>
    <row r="46" spans="1:18" ht="35.25" customHeight="1" x14ac:dyDescent="0.25">
      <c r="A46" s="274" t="s">
        <v>986</v>
      </c>
      <c r="B46" s="268">
        <v>14328698</v>
      </c>
      <c r="C46" s="269">
        <v>1200000</v>
      </c>
      <c r="D46" s="269">
        <v>13128698</v>
      </c>
      <c r="E46" s="270">
        <v>19</v>
      </c>
      <c r="F46" s="268">
        <v>15114472</v>
      </c>
      <c r="G46" s="269">
        <v>700000</v>
      </c>
      <c r="H46" s="269">
        <v>0</v>
      </c>
      <c r="I46" s="269">
        <v>14414472</v>
      </c>
      <c r="J46" s="270">
        <v>19</v>
      </c>
      <c r="K46" s="271">
        <v>1524207</v>
      </c>
      <c r="L46" s="272">
        <v>4</v>
      </c>
      <c r="M46" s="271">
        <v>0</v>
      </c>
      <c r="N46" s="272">
        <v>0</v>
      </c>
      <c r="O46" s="271">
        <v>6110265</v>
      </c>
      <c r="P46" s="272">
        <v>10</v>
      </c>
      <c r="Q46" s="271">
        <v>6780000</v>
      </c>
      <c r="R46" s="272">
        <v>5</v>
      </c>
    </row>
    <row r="47" spans="1:18" ht="18.95" customHeight="1" x14ac:dyDescent="0.25">
      <c r="A47" s="267" t="s">
        <v>987</v>
      </c>
      <c r="B47" s="268">
        <v>37360047</v>
      </c>
      <c r="C47" s="269">
        <v>16099296</v>
      </c>
      <c r="D47" s="269">
        <v>21260751</v>
      </c>
      <c r="E47" s="270">
        <v>42</v>
      </c>
      <c r="F47" s="268">
        <v>38394663</v>
      </c>
      <c r="G47" s="269">
        <v>16099296</v>
      </c>
      <c r="H47" s="269">
        <v>14721600</v>
      </c>
      <c r="I47" s="269">
        <v>22295367</v>
      </c>
      <c r="J47" s="270">
        <v>44</v>
      </c>
      <c r="K47" s="271">
        <v>1632907</v>
      </c>
      <c r="L47" s="272">
        <v>4</v>
      </c>
      <c r="M47" s="271">
        <v>0</v>
      </c>
      <c r="N47" s="272">
        <v>0</v>
      </c>
      <c r="O47" s="271">
        <v>20662460</v>
      </c>
      <c r="P47" s="272">
        <v>40</v>
      </c>
      <c r="Q47" s="271">
        <v>0</v>
      </c>
      <c r="R47" s="272">
        <v>0</v>
      </c>
    </row>
    <row r="48" spans="1:18" ht="18.95" customHeight="1" x14ac:dyDescent="0.25">
      <c r="A48" s="267" t="s">
        <v>988</v>
      </c>
      <c r="B48" s="268">
        <v>14586482</v>
      </c>
      <c r="C48" s="269">
        <v>300000</v>
      </c>
      <c r="D48" s="269">
        <v>14286482</v>
      </c>
      <c r="E48" s="270">
        <v>23</v>
      </c>
      <c r="F48" s="268">
        <v>14586482</v>
      </c>
      <c r="G48" s="269">
        <v>300000</v>
      </c>
      <c r="H48" s="269">
        <v>0</v>
      </c>
      <c r="I48" s="269">
        <v>14286482</v>
      </c>
      <c r="J48" s="270">
        <v>23</v>
      </c>
      <c r="K48" s="271">
        <v>3078909</v>
      </c>
      <c r="L48" s="272">
        <v>3</v>
      </c>
      <c r="M48" s="271">
        <v>0</v>
      </c>
      <c r="N48" s="272">
        <v>0</v>
      </c>
      <c r="O48" s="271">
        <v>11207573</v>
      </c>
      <c r="P48" s="272">
        <v>20</v>
      </c>
      <c r="Q48" s="271">
        <v>0</v>
      </c>
      <c r="R48" s="272">
        <v>0</v>
      </c>
    </row>
    <row r="49" spans="1:18" ht="18.95" customHeight="1" x14ac:dyDescent="0.25">
      <c r="A49" s="267" t="s">
        <v>989</v>
      </c>
      <c r="B49" s="268">
        <v>188173414</v>
      </c>
      <c r="C49" s="269">
        <v>1357529</v>
      </c>
      <c r="D49" s="269">
        <v>186815885</v>
      </c>
      <c r="E49" s="270">
        <v>406</v>
      </c>
      <c r="F49" s="268">
        <v>191982578</v>
      </c>
      <c r="G49" s="269">
        <v>1357529</v>
      </c>
      <c r="H49" s="269">
        <v>0</v>
      </c>
      <c r="I49" s="269">
        <v>190625049</v>
      </c>
      <c r="J49" s="270">
        <v>415</v>
      </c>
      <c r="K49" s="271">
        <v>99687728</v>
      </c>
      <c r="L49" s="272">
        <v>266</v>
      </c>
      <c r="M49" s="271">
        <v>0</v>
      </c>
      <c r="N49" s="272">
        <v>0</v>
      </c>
      <c r="O49" s="271">
        <v>90937321</v>
      </c>
      <c r="P49" s="272">
        <v>148.99999999999997</v>
      </c>
      <c r="Q49" s="271">
        <v>0</v>
      </c>
      <c r="R49" s="272">
        <v>0</v>
      </c>
    </row>
    <row r="50" spans="1:18" ht="18.95" customHeight="1" x14ac:dyDescent="0.25">
      <c r="A50" s="267" t="s">
        <v>990</v>
      </c>
      <c r="B50" s="268">
        <v>142849186</v>
      </c>
      <c r="C50" s="269">
        <v>209700</v>
      </c>
      <c r="D50" s="269">
        <v>142639486</v>
      </c>
      <c r="E50" s="270">
        <v>215</v>
      </c>
      <c r="F50" s="268">
        <v>148494138</v>
      </c>
      <c r="G50" s="269">
        <v>209700</v>
      </c>
      <c r="H50" s="269">
        <v>0</v>
      </c>
      <c r="I50" s="269">
        <v>148284438</v>
      </c>
      <c r="J50" s="270">
        <v>218</v>
      </c>
      <c r="K50" s="271">
        <v>13600000</v>
      </c>
      <c r="L50" s="272">
        <v>28</v>
      </c>
      <c r="M50" s="271">
        <v>0</v>
      </c>
      <c r="N50" s="272">
        <v>0</v>
      </c>
      <c r="O50" s="271">
        <v>134684438</v>
      </c>
      <c r="P50" s="272">
        <v>190</v>
      </c>
      <c r="Q50" s="271">
        <v>0</v>
      </c>
      <c r="R50" s="272">
        <v>0</v>
      </c>
    </row>
    <row r="51" spans="1:18" ht="18.95" customHeight="1" x14ac:dyDescent="0.25">
      <c r="A51" s="267" t="s">
        <v>991</v>
      </c>
      <c r="B51" s="268">
        <v>0</v>
      </c>
      <c r="C51" s="269">
        <v>0</v>
      </c>
      <c r="D51" s="269">
        <v>0</v>
      </c>
      <c r="E51" s="270">
        <v>0</v>
      </c>
      <c r="F51" s="268">
        <v>0</v>
      </c>
      <c r="G51" s="269">
        <v>0</v>
      </c>
      <c r="H51" s="269">
        <v>0</v>
      </c>
      <c r="I51" s="269">
        <v>0</v>
      </c>
      <c r="J51" s="270">
        <v>0</v>
      </c>
      <c r="K51" s="271">
        <v>0</v>
      </c>
      <c r="L51" s="272">
        <v>0</v>
      </c>
      <c r="M51" s="271">
        <v>0</v>
      </c>
      <c r="N51" s="272">
        <v>0</v>
      </c>
      <c r="O51" s="271">
        <v>0</v>
      </c>
      <c r="P51" s="272">
        <v>0</v>
      </c>
      <c r="Q51" s="271">
        <v>0</v>
      </c>
      <c r="R51" s="272">
        <v>0</v>
      </c>
    </row>
    <row r="52" spans="1:18" ht="18.95" customHeight="1" x14ac:dyDescent="0.25">
      <c r="A52" s="267" t="s">
        <v>992</v>
      </c>
      <c r="B52" s="268">
        <v>0</v>
      </c>
      <c r="C52" s="269">
        <v>0</v>
      </c>
      <c r="D52" s="269">
        <v>0</v>
      </c>
      <c r="E52" s="270">
        <v>0</v>
      </c>
      <c r="F52" s="268">
        <v>0</v>
      </c>
      <c r="G52" s="269">
        <v>0</v>
      </c>
      <c r="H52" s="269">
        <v>0</v>
      </c>
      <c r="I52" s="269">
        <v>0</v>
      </c>
      <c r="J52" s="270">
        <v>0</v>
      </c>
      <c r="K52" s="271">
        <v>0</v>
      </c>
      <c r="L52" s="272">
        <v>0</v>
      </c>
      <c r="M52" s="271">
        <v>0</v>
      </c>
      <c r="N52" s="272">
        <v>0</v>
      </c>
      <c r="O52" s="271">
        <v>0</v>
      </c>
      <c r="P52" s="272">
        <v>0</v>
      </c>
      <c r="Q52" s="271">
        <v>0</v>
      </c>
      <c r="R52" s="272">
        <v>0</v>
      </c>
    </row>
    <row r="53" spans="1:18" ht="18.95" customHeight="1" x14ac:dyDescent="0.25">
      <c r="A53" s="267" t="s">
        <v>993</v>
      </c>
      <c r="B53" s="268">
        <v>139545994</v>
      </c>
      <c r="C53" s="269">
        <v>579433</v>
      </c>
      <c r="D53" s="269">
        <v>138966561</v>
      </c>
      <c r="E53" s="270">
        <v>221</v>
      </c>
      <c r="F53" s="268">
        <v>170193185</v>
      </c>
      <c r="G53" s="269">
        <v>803648</v>
      </c>
      <c r="H53" s="269">
        <v>0</v>
      </c>
      <c r="I53" s="269">
        <v>169389537</v>
      </c>
      <c r="J53" s="270">
        <v>269.5</v>
      </c>
      <c r="K53" s="271">
        <v>169389537</v>
      </c>
      <c r="L53" s="272">
        <v>269.5</v>
      </c>
      <c r="M53" s="271">
        <v>0</v>
      </c>
      <c r="N53" s="272">
        <v>0</v>
      </c>
      <c r="O53" s="271">
        <v>0</v>
      </c>
      <c r="P53" s="272">
        <v>0</v>
      </c>
      <c r="Q53" s="271">
        <v>0</v>
      </c>
      <c r="R53" s="272">
        <v>0</v>
      </c>
    </row>
    <row r="54" spans="1:18" ht="18.95" customHeight="1" x14ac:dyDescent="0.25">
      <c r="A54" s="267" t="s">
        <v>994</v>
      </c>
      <c r="B54" s="268">
        <v>0</v>
      </c>
      <c r="C54" s="269">
        <v>0</v>
      </c>
      <c r="D54" s="269">
        <v>0</v>
      </c>
      <c r="E54" s="270">
        <v>0</v>
      </c>
      <c r="F54" s="268">
        <v>0</v>
      </c>
      <c r="G54" s="269">
        <v>0</v>
      </c>
      <c r="H54" s="269">
        <v>0</v>
      </c>
      <c r="I54" s="269">
        <v>0</v>
      </c>
      <c r="J54" s="270">
        <v>0</v>
      </c>
      <c r="K54" s="271">
        <v>0</v>
      </c>
      <c r="L54" s="272">
        <v>0</v>
      </c>
      <c r="M54" s="271">
        <v>0</v>
      </c>
      <c r="N54" s="272">
        <v>0</v>
      </c>
      <c r="O54" s="271">
        <v>0</v>
      </c>
      <c r="P54" s="272">
        <v>0</v>
      </c>
      <c r="Q54" s="271">
        <v>0</v>
      </c>
      <c r="R54" s="272">
        <v>0</v>
      </c>
    </row>
    <row r="55" spans="1:18" ht="8.25" customHeight="1" thickBot="1" x14ac:dyDescent="0.3">
      <c r="A55" s="275"/>
      <c r="B55" s="268"/>
      <c r="C55" s="269"/>
      <c r="D55" s="269"/>
      <c r="E55" s="270"/>
      <c r="F55" s="268"/>
      <c r="G55" s="269"/>
      <c r="H55" s="269"/>
      <c r="I55" s="269"/>
      <c r="J55" s="270"/>
      <c r="K55" s="271"/>
      <c r="L55" s="272"/>
      <c r="M55" s="271"/>
      <c r="N55" s="272"/>
      <c r="O55" s="271"/>
      <c r="P55" s="272"/>
      <c r="Q55" s="271"/>
      <c r="R55" s="272"/>
    </row>
    <row r="56" spans="1:18" ht="45" customHeight="1" thickBot="1" x14ac:dyDescent="0.25">
      <c r="A56" s="276" t="s">
        <v>159</v>
      </c>
      <c r="B56" s="277">
        <v>17236551815</v>
      </c>
      <c r="C56" s="277">
        <v>521896442</v>
      </c>
      <c r="D56" s="277">
        <v>16714655373</v>
      </c>
      <c r="E56" s="277">
        <v>28890.360000000004</v>
      </c>
      <c r="F56" s="277">
        <v>18064273574</v>
      </c>
      <c r="G56" s="277">
        <v>609719579</v>
      </c>
      <c r="H56" s="277">
        <v>58339200</v>
      </c>
      <c r="I56" s="277">
        <v>17454553995</v>
      </c>
      <c r="J56" s="277">
        <v>30659.270000000004</v>
      </c>
      <c r="K56" s="277">
        <v>2866648821</v>
      </c>
      <c r="L56" s="277">
        <v>6063.6299999999992</v>
      </c>
      <c r="M56" s="277">
        <v>5209689366</v>
      </c>
      <c r="N56" s="277">
        <v>8634</v>
      </c>
      <c r="O56" s="277">
        <v>9338241408</v>
      </c>
      <c r="P56" s="277">
        <v>15938.64</v>
      </c>
      <c r="Q56" s="277">
        <v>39974400</v>
      </c>
      <c r="R56" s="792">
        <v>23</v>
      </c>
    </row>
    <row r="57" spans="1:18" ht="21.75" customHeight="1" x14ac:dyDescent="0.2">
      <c r="A57" s="281" t="s">
        <v>327</v>
      </c>
    </row>
    <row r="58" spans="1:18" ht="12.75" x14ac:dyDescent="0.2">
      <c r="A58" s="38"/>
      <c r="F58" s="266"/>
      <c r="G58" s="266"/>
      <c r="H58" s="266"/>
      <c r="I58" s="266"/>
      <c r="K58" s="266"/>
      <c r="L58" s="266"/>
    </row>
    <row r="59" spans="1:18" s="282" customFormat="1" ht="12.75" customHeight="1" x14ac:dyDescent="0.2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P59" s="283"/>
    </row>
    <row r="60" spans="1:18" ht="12.75" customHeight="1" x14ac:dyDescent="0.2">
      <c r="A60" s="38"/>
      <c r="K60" s="266"/>
    </row>
    <row r="63" spans="1:18" x14ac:dyDescent="0.25">
      <c r="K63" s="266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55118110236220474" right="0.35433070866141736" top="0.55118110236220474" bottom="0.4" header="0.35433070866141736" footer="0.63"/>
  <pageSetup paperSize="9" scale="46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zoomScale="73" zoomScaleNormal="73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ColWidth="6.7109375" defaultRowHeight="15.75" x14ac:dyDescent="0.25"/>
  <cols>
    <col min="1" max="1" width="77.5703125" style="40" customWidth="1"/>
    <col min="2" max="2" width="21.42578125" style="38" customWidth="1"/>
    <col min="3" max="3" width="15.140625" style="38" customWidth="1"/>
    <col min="4" max="4" width="16.85546875" style="38" customWidth="1"/>
    <col min="5" max="5" width="10.140625" style="38" customWidth="1"/>
    <col min="6" max="6" width="20.5703125" style="38" customWidth="1"/>
    <col min="7" max="8" width="15.140625" style="38" customWidth="1"/>
    <col min="9" max="9" width="16.7109375" style="38" customWidth="1"/>
    <col min="10" max="10" width="10.140625" style="38" customWidth="1"/>
    <col min="11" max="11" width="18.140625" style="38" customWidth="1"/>
    <col min="12" max="12" width="8.42578125" style="38" customWidth="1"/>
    <col min="13" max="13" width="19.28515625" style="38" customWidth="1"/>
    <col min="14" max="14" width="8.5703125" style="38" customWidth="1"/>
    <col min="15" max="15" width="17.85546875" style="38" customWidth="1"/>
    <col min="16" max="16" width="8" style="38" customWidth="1"/>
    <col min="17" max="17" width="14.28515625" style="38" customWidth="1"/>
    <col min="18" max="18" width="12" style="38" customWidth="1"/>
    <col min="19" max="239" width="6.7109375" style="38"/>
    <col min="240" max="240" width="77.5703125" style="38" customWidth="1"/>
    <col min="241" max="241" width="21.42578125" style="38" customWidth="1"/>
    <col min="242" max="242" width="15.140625" style="38" customWidth="1"/>
    <col min="243" max="243" width="16.85546875" style="38" customWidth="1"/>
    <col min="244" max="244" width="10.140625" style="38" customWidth="1"/>
    <col min="245" max="245" width="20.5703125" style="38" customWidth="1"/>
    <col min="246" max="247" width="15.140625" style="38" customWidth="1"/>
    <col min="248" max="248" width="16.7109375" style="38" customWidth="1"/>
    <col min="249" max="249" width="10.140625" style="38" customWidth="1"/>
    <col min="250" max="250" width="18.140625" style="38" customWidth="1"/>
    <col min="251" max="251" width="8.42578125" style="38" customWidth="1"/>
    <col min="252" max="252" width="19.28515625" style="38" customWidth="1"/>
    <col min="253" max="253" width="8.5703125" style="38" customWidth="1"/>
    <col min="254" max="254" width="17.85546875" style="38" customWidth="1"/>
    <col min="255" max="255" width="8" style="38" customWidth="1"/>
    <col min="256" max="256" width="14.28515625" style="38" customWidth="1"/>
    <col min="257" max="257" width="12" style="38" customWidth="1"/>
    <col min="258" max="495" width="6.7109375" style="38"/>
    <col min="496" max="496" width="77.5703125" style="38" customWidth="1"/>
    <col min="497" max="497" width="21.42578125" style="38" customWidth="1"/>
    <col min="498" max="498" width="15.140625" style="38" customWidth="1"/>
    <col min="499" max="499" width="16.85546875" style="38" customWidth="1"/>
    <col min="500" max="500" width="10.140625" style="38" customWidth="1"/>
    <col min="501" max="501" width="20.5703125" style="38" customWidth="1"/>
    <col min="502" max="503" width="15.140625" style="38" customWidth="1"/>
    <col min="504" max="504" width="16.7109375" style="38" customWidth="1"/>
    <col min="505" max="505" width="10.140625" style="38" customWidth="1"/>
    <col min="506" max="506" width="18.140625" style="38" customWidth="1"/>
    <col min="507" max="507" width="8.42578125" style="38" customWidth="1"/>
    <col min="508" max="508" width="19.28515625" style="38" customWidth="1"/>
    <col min="509" max="509" width="8.5703125" style="38" customWidth="1"/>
    <col min="510" max="510" width="17.85546875" style="38" customWidth="1"/>
    <col min="511" max="511" width="8" style="38" customWidth="1"/>
    <col min="512" max="512" width="14.28515625" style="38" customWidth="1"/>
    <col min="513" max="513" width="12" style="38" customWidth="1"/>
    <col min="514" max="751" width="6.7109375" style="38"/>
    <col min="752" max="752" width="77.5703125" style="38" customWidth="1"/>
    <col min="753" max="753" width="21.42578125" style="38" customWidth="1"/>
    <col min="754" max="754" width="15.140625" style="38" customWidth="1"/>
    <col min="755" max="755" width="16.85546875" style="38" customWidth="1"/>
    <col min="756" max="756" width="10.140625" style="38" customWidth="1"/>
    <col min="757" max="757" width="20.5703125" style="38" customWidth="1"/>
    <col min="758" max="759" width="15.140625" style="38" customWidth="1"/>
    <col min="760" max="760" width="16.7109375" style="38" customWidth="1"/>
    <col min="761" max="761" width="10.140625" style="38" customWidth="1"/>
    <col min="762" max="762" width="18.140625" style="38" customWidth="1"/>
    <col min="763" max="763" width="8.42578125" style="38" customWidth="1"/>
    <col min="764" max="764" width="19.28515625" style="38" customWidth="1"/>
    <col min="765" max="765" width="8.5703125" style="38" customWidth="1"/>
    <col min="766" max="766" width="17.85546875" style="38" customWidth="1"/>
    <col min="767" max="767" width="8" style="38" customWidth="1"/>
    <col min="768" max="768" width="14.28515625" style="38" customWidth="1"/>
    <col min="769" max="769" width="12" style="38" customWidth="1"/>
    <col min="770" max="1007" width="6.7109375" style="38"/>
    <col min="1008" max="1008" width="77.5703125" style="38" customWidth="1"/>
    <col min="1009" max="1009" width="21.42578125" style="38" customWidth="1"/>
    <col min="1010" max="1010" width="15.140625" style="38" customWidth="1"/>
    <col min="1011" max="1011" width="16.85546875" style="38" customWidth="1"/>
    <col min="1012" max="1012" width="10.140625" style="38" customWidth="1"/>
    <col min="1013" max="1013" width="20.5703125" style="38" customWidth="1"/>
    <col min="1014" max="1015" width="15.140625" style="38" customWidth="1"/>
    <col min="1016" max="1016" width="16.7109375" style="38" customWidth="1"/>
    <col min="1017" max="1017" width="10.140625" style="38" customWidth="1"/>
    <col min="1018" max="1018" width="18.140625" style="38" customWidth="1"/>
    <col min="1019" max="1019" width="8.42578125" style="38" customWidth="1"/>
    <col min="1020" max="1020" width="19.28515625" style="38" customWidth="1"/>
    <col min="1021" max="1021" width="8.5703125" style="38" customWidth="1"/>
    <col min="1022" max="1022" width="17.85546875" style="38" customWidth="1"/>
    <col min="1023" max="1023" width="8" style="38" customWidth="1"/>
    <col min="1024" max="1024" width="14.28515625" style="38" customWidth="1"/>
    <col min="1025" max="1025" width="12" style="38" customWidth="1"/>
    <col min="1026" max="1263" width="6.7109375" style="38"/>
    <col min="1264" max="1264" width="77.5703125" style="38" customWidth="1"/>
    <col min="1265" max="1265" width="21.42578125" style="38" customWidth="1"/>
    <col min="1266" max="1266" width="15.140625" style="38" customWidth="1"/>
    <col min="1267" max="1267" width="16.85546875" style="38" customWidth="1"/>
    <col min="1268" max="1268" width="10.140625" style="38" customWidth="1"/>
    <col min="1269" max="1269" width="20.5703125" style="38" customWidth="1"/>
    <col min="1270" max="1271" width="15.140625" style="38" customWidth="1"/>
    <col min="1272" max="1272" width="16.7109375" style="38" customWidth="1"/>
    <col min="1273" max="1273" width="10.140625" style="38" customWidth="1"/>
    <col min="1274" max="1274" width="18.140625" style="38" customWidth="1"/>
    <col min="1275" max="1275" width="8.42578125" style="38" customWidth="1"/>
    <col min="1276" max="1276" width="19.28515625" style="38" customWidth="1"/>
    <col min="1277" max="1277" width="8.5703125" style="38" customWidth="1"/>
    <col min="1278" max="1278" width="17.85546875" style="38" customWidth="1"/>
    <col min="1279" max="1279" width="8" style="38" customWidth="1"/>
    <col min="1280" max="1280" width="14.28515625" style="38" customWidth="1"/>
    <col min="1281" max="1281" width="12" style="38" customWidth="1"/>
    <col min="1282" max="1519" width="6.7109375" style="38"/>
    <col min="1520" max="1520" width="77.5703125" style="38" customWidth="1"/>
    <col min="1521" max="1521" width="21.42578125" style="38" customWidth="1"/>
    <col min="1522" max="1522" width="15.140625" style="38" customWidth="1"/>
    <col min="1523" max="1523" width="16.85546875" style="38" customWidth="1"/>
    <col min="1524" max="1524" width="10.140625" style="38" customWidth="1"/>
    <col min="1525" max="1525" width="20.5703125" style="38" customWidth="1"/>
    <col min="1526" max="1527" width="15.140625" style="38" customWidth="1"/>
    <col min="1528" max="1528" width="16.7109375" style="38" customWidth="1"/>
    <col min="1529" max="1529" width="10.140625" style="38" customWidth="1"/>
    <col min="1530" max="1530" width="18.140625" style="38" customWidth="1"/>
    <col min="1531" max="1531" width="8.42578125" style="38" customWidth="1"/>
    <col min="1532" max="1532" width="19.28515625" style="38" customWidth="1"/>
    <col min="1533" max="1533" width="8.5703125" style="38" customWidth="1"/>
    <col min="1534" max="1534" width="17.85546875" style="38" customWidth="1"/>
    <col min="1535" max="1535" width="8" style="38" customWidth="1"/>
    <col min="1536" max="1536" width="14.28515625" style="38" customWidth="1"/>
    <col min="1537" max="1537" width="12" style="38" customWidth="1"/>
    <col min="1538" max="1775" width="6.7109375" style="38"/>
    <col min="1776" max="1776" width="77.5703125" style="38" customWidth="1"/>
    <col min="1777" max="1777" width="21.42578125" style="38" customWidth="1"/>
    <col min="1778" max="1778" width="15.140625" style="38" customWidth="1"/>
    <col min="1779" max="1779" width="16.85546875" style="38" customWidth="1"/>
    <col min="1780" max="1780" width="10.140625" style="38" customWidth="1"/>
    <col min="1781" max="1781" width="20.5703125" style="38" customWidth="1"/>
    <col min="1782" max="1783" width="15.140625" style="38" customWidth="1"/>
    <col min="1784" max="1784" width="16.7109375" style="38" customWidth="1"/>
    <col min="1785" max="1785" width="10.140625" style="38" customWidth="1"/>
    <col min="1786" max="1786" width="18.140625" style="38" customWidth="1"/>
    <col min="1787" max="1787" width="8.42578125" style="38" customWidth="1"/>
    <col min="1788" max="1788" width="19.28515625" style="38" customWidth="1"/>
    <col min="1789" max="1789" width="8.5703125" style="38" customWidth="1"/>
    <col min="1790" max="1790" width="17.85546875" style="38" customWidth="1"/>
    <col min="1791" max="1791" width="8" style="38" customWidth="1"/>
    <col min="1792" max="1792" width="14.28515625" style="38" customWidth="1"/>
    <col min="1793" max="1793" width="12" style="38" customWidth="1"/>
    <col min="1794" max="2031" width="6.7109375" style="38"/>
    <col min="2032" max="2032" width="77.5703125" style="38" customWidth="1"/>
    <col min="2033" max="2033" width="21.42578125" style="38" customWidth="1"/>
    <col min="2034" max="2034" width="15.140625" style="38" customWidth="1"/>
    <col min="2035" max="2035" width="16.85546875" style="38" customWidth="1"/>
    <col min="2036" max="2036" width="10.140625" style="38" customWidth="1"/>
    <col min="2037" max="2037" width="20.5703125" style="38" customWidth="1"/>
    <col min="2038" max="2039" width="15.140625" style="38" customWidth="1"/>
    <col min="2040" max="2040" width="16.7109375" style="38" customWidth="1"/>
    <col min="2041" max="2041" width="10.140625" style="38" customWidth="1"/>
    <col min="2042" max="2042" width="18.140625" style="38" customWidth="1"/>
    <col min="2043" max="2043" width="8.42578125" style="38" customWidth="1"/>
    <col min="2044" max="2044" width="19.28515625" style="38" customWidth="1"/>
    <col min="2045" max="2045" width="8.5703125" style="38" customWidth="1"/>
    <col min="2046" max="2046" width="17.85546875" style="38" customWidth="1"/>
    <col min="2047" max="2047" width="8" style="38" customWidth="1"/>
    <col min="2048" max="2048" width="14.28515625" style="38" customWidth="1"/>
    <col min="2049" max="2049" width="12" style="38" customWidth="1"/>
    <col min="2050" max="2287" width="6.7109375" style="38"/>
    <col min="2288" max="2288" width="77.5703125" style="38" customWidth="1"/>
    <col min="2289" max="2289" width="21.42578125" style="38" customWidth="1"/>
    <col min="2290" max="2290" width="15.140625" style="38" customWidth="1"/>
    <col min="2291" max="2291" width="16.85546875" style="38" customWidth="1"/>
    <col min="2292" max="2292" width="10.140625" style="38" customWidth="1"/>
    <col min="2293" max="2293" width="20.5703125" style="38" customWidth="1"/>
    <col min="2294" max="2295" width="15.140625" style="38" customWidth="1"/>
    <col min="2296" max="2296" width="16.7109375" style="38" customWidth="1"/>
    <col min="2297" max="2297" width="10.140625" style="38" customWidth="1"/>
    <col min="2298" max="2298" width="18.140625" style="38" customWidth="1"/>
    <col min="2299" max="2299" width="8.42578125" style="38" customWidth="1"/>
    <col min="2300" max="2300" width="19.28515625" style="38" customWidth="1"/>
    <col min="2301" max="2301" width="8.5703125" style="38" customWidth="1"/>
    <col min="2302" max="2302" width="17.85546875" style="38" customWidth="1"/>
    <col min="2303" max="2303" width="8" style="38" customWidth="1"/>
    <col min="2304" max="2304" width="14.28515625" style="38" customWidth="1"/>
    <col min="2305" max="2305" width="12" style="38" customWidth="1"/>
    <col min="2306" max="2543" width="6.7109375" style="38"/>
    <col min="2544" max="2544" width="77.5703125" style="38" customWidth="1"/>
    <col min="2545" max="2545" width="21.42578125" style="38" customWidth="1"/>
    <col min="2546" max="2546" width="15.140625" style="38" customWidth="1"/>
    <col min="2547" max="2547" width="16.85546875" style="38" customWidth="1"/>
    <col min="2548" max="2548" width="10.140625" style="38" customWidth="1"/>
    <col min="2549" max="2549" width="20.5703125" style="38" customWidth="1"/>
    <col min="2550" max="2551" width="15.140625" style="38" customWidth="1"/>
    <col min="2552" max="2552" width="16.7109375" style="38" customWidth="1"/>
    <col min="2553" max="2553" width="10.140625" style="38" customWidth="1"/>
    <col min="2554" max="2554" width="18.140625" style="38" customWidth="1"/>
    <col min="2555" max="2555" width="8.42578125" style="38" customWidth="1"/>
    <col min="2556" max="2556" width="19.28515625" style="38" customWidth="1"/>
    <col min="2557" max="2557" width="8.5703125" style="38" customWidth="1"/>
    <col min="2558" max="2558" width="17.85546875" style="38" customWidth="1"/>
    <col min="2559" max="2559" width="8" style="38" customWidth="1"/>
    <col min="2560" max="2560" width="14.28515625" style="38" customWidth="1"/>
    <col min="2561" max="2561" width="12" style="38" customWidth="1"/>
    <col min="2562" max="2799" width="6.7109375" style="38"/>
    <col min="2800" max="2800" width="77.5703125" style="38" customWidth="1"/>
    <col min="2801" max="2801" width="21.42578125" style="38" customWidth="1"/>
    <col min="2802" max="2802" width="15.140625" style="38" customWidth="1"/>
    <col min="2803" max="2803" width="16.85546875" style="38" customWidth="1"/>
    <col min="2804" max="2804" width="10.140625" style="38" customWidth="1"/>
    <col min="2805" max="2805" width="20.5703125" style="38" customWidth="1"/>
    <col min="2806" max="2807" width="15.140625" style="38" customWidth="1"/>
    <col min="2808" max="2808" width="16.7109375" style="38" customWidth="1"/>
    <col min="2809" max="2809" width="10.140625" style="38" customWidth="1"/>
    <col min="2810" max="2810" width="18.140625" style="38" customWidth="1"/>
    <col min="2811" max="2811" width="8.42578125" style="38" customWidth="1"/>
    <col min="2812" max="2812" width="19.28515625" style="38" customWidth="1"/>
    <col min="2813" max="2813" width="8.5703125" style="38" customWidth="1"/>
    <col min="2814" max="2814" width="17.85546875" style="38" customWidth="1"/>
    <col min="2815" max="2815" width="8" style="38" customWidth="1"/>
    <col min="2816" max="2816" width="14.28515625" style="38" customWidth="1"/>
    <col min="2817" max="2817" width="12" style="38" customWidth="1"/>
    <col min="2818" max="3055" width="6.7109375" style="38"/>
    <col min="3056" max="3056" width="77.5703125" style="38" customWidth="1"/>
    <col min="3057" max="3057" width="21.42578125" style="38" customWidth="1"/>
    <col min="3058" max="3058" width="15.140625" style="38" customWidth="1"/>
    <col min="3059" max="3059" width="16.85546875" style="38" customWidth="1"/>
    <col min="3060" max="3060" width="10.140625" style="38" customWidth="1"/>
    <col min="3061" max="3061" width="20.5703125" style="38" customWidth="1"/>
    <col min="3062" max="3063" width="15.140625" style="38" customWidth="1"/>
    <col min="3064" max="3064" width="16.7109375" style="38" customWidth="1"/>
    <col min="3065" max="3065" width="10.140625" style="38" customWidth="1"/>
    <col min="3066" max="3066" width="18.140625" style="38" customWidth="1"/>
    <col min="3067" max="3067" width="8.42578125" style="38" customWidth="1"/>
    <col min="3068" max="3068" width="19.28515625" style="38" customWidth="1"/>
    <col min="3069" max="3069" width="8.5703125" style="38" customWidth="1"/>
    <col min="3070" max="3070" width="17.85546875" style="38" customWidth="1"/>
    <col min="3071" max="3071" width="8" style="38" customWidth="1"/>
    <col min="3072" max="3072" width="14.28515625" style="38" customWidth="1"/>
    <col min="3073" max="3073" width="12" style="38" customWidth="1"/>
    <col min="3074" max="3311" width="6.7109375" style="38"/>
    <col min="3312" max="3312" width="77.5703125" style="38" customWidth="1"/>
    <col min="3313" max="3313" width="21.42578125" style="38" customWidth="1"/>
    <col min="3314" max="3314" width="15.140625" style="38" customWidth="1"/>
    <col min="3315" max="3315" width="16.85546875" style="38" customWidth="1"/>
    <col min="3316" max="3316" width="10.140625" style="38" customWidth="1"/>
    <col min="3317" max="3317" width="20.5703125" style="38" customWidth="1"/>
    <col min="3318" max="3319" width="15.140625" style="38" customWidth="1"/>
    <col min="3320" max="3320" width="16.7109375" style="38" customWidth="1"/>
    <col min="3321" max="3321" width="10.140625" style="38" customWidth="1"/>
    <col min="3322" max="3322" width="18.140625" style="38" customWidth="1"/>
    <col min="3323" max="3323" width="8.42578125" style="38" customWidth="1"/>
    <col min="3324" max="3324" width="19.28515625" style="38" customWidth="1"/>
    <col min="3325" max="3325" width="8.5703125" style="38" customWidth="1"/>
    <col min="3326" max="3326" width="17.85546875" style="38" customWidth="1"/>
    <col min="3327" max="3327" width="8" style="38" customWidth="1"/>
    <col min="3328" max="3328" width="14.28515625" style="38" customWidth="1"/>
    <col min="3329" max="3329" width="12" style="38" customWidth="1"/>
    <col min="3330" max="3567" width="6.7109375" style="38"/>
    <col min="3568" max="3568" width="77.5703125" style="38" customWidth="1"/>
    <col min="3569" max="3569" width="21.42578125" style="38" customWidth="1"/>
    <col min="3570" max="3570" width="15.140625" style="38" customWidth="1"/>
    <col min="3571" max="3571" width="16.85546875" style="38" customWidth="1"/>
    <col min="3572" max="3572" width="10.140625" style="38" customWidth="1"/>
    <col min="3573" max="3573" width="20.5703125" style="38" customWidth="1"/>
    <col min="3574" max="3575" width="15.140625" style="38" customWidth="1"/>
    <col min="3576" max="3576" width="16.7109375" style="38" customWidth="1"/>
    <col min="3577" max="3577" width="10.140625" style="38" customWidth="1"/>
    <col min="3578" max="3578" width="18.140625" style="38" customWidth="1"/>
    <col min="3579" max="3579" width="8.42578125" style="38" customWidth="1"/>
    <col min="3580" max="3580" width="19.28515625" style="38" customWidth="1"/>
    <col min="3581" max="3581" width="8.5703125" style="38" customWidth="1"/>
    <col min="3582" max="3582" width="17.85546875" style="38" customWidth="1"/>
    <col min="3583" max="3583" width="8" style="38" customWidth="1"/>
    <col min="3584" max="3584" width="14.28515625" style="38" customWidth="1"/>
    <col min="3585" max="3585" width="12" style="38" customWidth="1"/>
    <col min="3586" max="3823" width="6.7109375" style="38"/>
    <col min="3824" max="3824" width="77.5703125" style="38" customWidth="1"/>
    <col min="3825" max="3825" width="21.42578125" style="38" customWidth="1"/>
    <col min="3826" max="3826" width="15.140625" style="38" customWidth="1"/>
    <col min="3827" max="3827" width="16.85546875" style="38" customWidth="1"/>
    <col min="3828" max="3828" width="10.140625" style="38" customWidth="1"/>
    <col min="3829" max="3829" width="20.5703125" style="38" customWidth="1"/>
    <col min="3830" max="3831" width="15.140625" style="38" customWidth="1"/>
    <col min="3832" max="3832" width="16.7109375" style="38" customWidth="1"/>
    <col min="3833" max="3833" width="10.140625" style="38" customWidth="1"/>
    <col min="3834" max="3834" width="18.140625" style="38" customWidth="1"/>
    <col min="3835" max="3835" width="8.42578125" style="38" customWidth="1"/>
    <col min="3836" max="3836" width="19.28515625" style="38" customWidth="1"/>
    <col min="3837" max="3837" width="8.5703125" style="38" customWidth="1"/>
    <col min="3838" max="3838" width="17.85546875" style="38" customWidth="1"/>
    <col min="3839" max="3839" width="8" style="38" customWidth="1"/>
    <col min="3840" max="3840" width="14.28515625" style="38" customWidth="1"/>
    <col min="3841" max="3841" width="12" style="38" customWidth="1"/>
    <col min="3842" max="4079" width="6.7109375" style="38"/>
    <col min="4080" max="4080" width="77.5703125" style="38" customWidth="1"/>
    <col min="4081" max="4081" width="21.42578125" style="38" customWidth="1"/>
    <col min="4082" max="4082" width="15.140625" style="38" customWidth="1"/>
    <col min="4083" max="4083" width="16.85546875" style="38" customWidth="1"/>
    <col min="4084" max="4084" width="10.140625" style="38" customWidth="1"/>
    <col min="4085" max="4085" width="20.5703125" style="38" customWidth="1"/>
    <col min="4086" max="4087" width="15.140625" style="38" customWidth="1"/>
    <col min="4088" max="4088" width="16.7109375" style="38" customWidth="1"/>
    <col min="4089" max="4089" width="10.140625" style="38" customWidth="1"/>
    <col min="4090" max="4090" width="18.140625" style="38" customWidth="1"/>
    <col min="4091" max="4091" width="8.42578125" style="38" customWidth="1"/>
    <col min="4092" max="4092" width="19.28515625" style="38" customWidth="1"/>
    <col min="4093" max="4093" width="8.5703125" style="38" customWidth="1"/>
    <col min="4094" max="4094" width="17.85546875" style="38" customWidth="1"/>
    <col min="4095" max="4095" width="8" style="38" customWidth="1"/>
    <col min="4096" max="4096" width="14.28515625" style="38" customWidth="1"/>
    <col min="4097" max="4097" width="12" style="38" customWidth="1"/>
    <col min="4098" max="4335" width="6.7109375" style="38"/>
    <col min="4336" max="4336" width="77.5703125" style="38" customWidth="1"/>
    <col min="4337" max="4337" width="21.42578125" style="38" customWidth="1"/>
    <col min="4338" max="4338" width="15.140625" style="38" customWidth="1"/>
    <col min="4339" max="4339" width="16.85546875" style="38" customWidth="1"/>
    <col min="4340" max="4340" width="10.140625" style="38" customWidth="1"/>
    <col min="4341" max="4341" width="20.5703125" style="38" customWidth="1"/>
    <col min="4342" max="4343" width="15.140625" style="38" customWidth="1"/>
    <col min="4344" max="4344" width="16.7109375" style="38" customWidth="1"/>
    <col min="4345" max="4345" width="10.140625" style="38" customWidth="1"/>
    <col min="4346" max="4346" width="18.140625" style="38" customWidth="1"/>
    <col min="4347" max="4347" width="8.42578125" style="38" customWidth="1"/>
    <col min="4348" max="4348" width="19.28515625" style="38" customWidth="1"/>
    <col min="4349" max="4349" width="8.5703125" style="38" customWidth="1"/>
    <col min="4350" max="4350" width="17.85546875" style="38" customWidth="1"/>
    <col min="4351" max="4351" width="8" style="38" customWidth="1"/>
    <col min="4352" max="4352" width="14.28515625" style="38" customWidth="1"/>
    <col min="4353" max="4353" width="12" style="38" customWidth="1"/>
    <col min="4354" max="4591" width="6.7109375" style="38"/>
    <col min="4592" max="4592" width="77.5703125" style="38" customWidth="1"/>
    <col min="4593" max="4593" width="21.42578125" style="38" customWidth="1"/>
    <col min="4594" max="4594" width="15.140625" style="38" customWidth="1"/>
    <col min="4595" max="4595" width="16.85546875" style="38" customWidth="1"/>
    <col min="4596" max="4596" width="10.140625" style="38" customWidth="1"/>
    <col min="4597" max="4597" width="20.5703125" style="38" customWidth="1"/>
    <col min="4598" max="4599" width="15.140625" style="38" customWidth="1"/>
    <col min="4600" max="4600" width="16.7109375" style="38" customWidth="1"/>
    <col min="4601" max="4601" width="10.140625" style="38" customWidth="1"/>
    <col min="4602" max="4602" width="18.140625" style="38" customWidth="1"/>
    <col min="4603" max="4603" width="8.42578125" style="38" customWidth="1"/>
    <col min="4604" max="4604" width="19.28515625" style="38" customWidth="1"/>
    <col min="4605" max="4605" width="8.5703125" style="38" customWidth="1"/>
    <col min="4606" max="4606" width="17.85546875" style="38" customWidth="1"/>
    <col min="4607" max="4607" width="8" style="38" customWidth="1"/>
    <col min="4608" max="4608" width="14.28515625" style="38" customWidth="1"/>
    <col min="4609" max="4609" width="12" style="38" customWidth="1"/>
    <col min="4610" max="4847" width="6.7109375" style="38"/>
    <col min="4848" max="4848" width="77.5703125" style="38" customWidth="1"/>
    <col min="4849" max="4849" width="21.42578125" style="38" customWidth="1"/>
    <col min="4850" max="4850" width="15.140625" style="38" customWidth="1"/>
    <col min="4851" max="4851" width="16.85546875" style="38" customWidth="1"/>
    <col min="4852" max="4852" width="10.140625" style="38" customWidth="1"/>
    <col min="4853" max="4853" width="20.5703125" style="38" customWidth="1"/>
    <col min="4854" max="4855" width="15.140625" style="38" customWidth="1"/>
    <col min="4856" max="4856" width="16.7109375" style="38" customWidth="1"/>
    <col min="4857" max="4857" width="10.140625" style="38" customWidth="1"/>
    <col min="4858" max="4858" width="18.140625" style="38" customWidth="1"/>
    <col min="4859" max="4859" width="8.42578125" style="38" customWidth="1"/>
    <col min="4860" max="4860" width="19.28515625" style="38" customWidth="1"/>
    <col min="4861" max="4861" width="8.5703125" style="38" customWidth="1"/>
    <col min="4862" max="4862" width="17.85546875" style="38" customWidth="1"/>
    <col min="4863" max="4863" width="8" style="38" customWidth="1"/>
    <col min="4864" max="4864" width="14.28515625" style="38" customWidth="1"/>
    <col min="4865" max="4865" width="12" style="38" customWidth="1"/>
    <col min="4866" max="5103" width="6.7109375" style="38"/>
    <col min="5104" max="5104" width="77.5703125" style="38" customWidth="1"/>
    <col min="5105" max="5105" width="21.42578125" style="38" customWidth="1"/>
    <col min="5106" max="5106" width="15.140625" style="38" customWidth="1"/>
    <col min="5107" max="5107" width="16.85546875" style="38" customWidth="1"/>
    <col min="5108" max="5108" width="10.140625" style="38" customWidth="1"/>
    <col min="5109" max="5109" width="20.5703125" style="38" customWidth="1"/>
    <col min="5110" max="5111" width="15.140625" style="38" customWidth="1"/>
    <col min="5112" max="5112" width="16.7109375" style="38" customWidth="1"/>
    <col min="5113" max="5113" width="10.140625" style="38" customWidth="1"/>
    <col min="5114" max="5114" width="18.140625" style="38" customWidth="1"/>
    <col min="5115" max="5115" width="8.42578125" style="38" customWidth="1"/>
    <col min="5116" max="5116" width="19.28515625" style="38" customWidth="1"/>
    <col min="5117" max="5117" width="8.5703125" style="38" customWidth="1"/>
    <col min="5118" max="5118" width="17.85546875" style="38" customWidth="1"/>
    <col min="5119" max="5119" width="8" style="38" customWidth="1"/>
    <col min="5120" max="5120" width="14.28515625" style="38" customWidth="1"/>
    <col min="5121" max="5121" width="12" style="38" customWidth="1"/>
    <col min="5122" max="5359" width="6.7109375" style="38"/>
    <col min="5360" max="5360" width="77.5703125" style="38" customWidth="1"/>
    <col min="5361" max="5361" width="21.42578125" style="38" customWidth="1"/>
    <col min="5362" max="5362" width="15.140625" style="38" customWidth="1"/>
    <col min="5363" max="5363" width="16.85546875" style="38" customWidth="1"/>
    <col min="5364" max="5364" width="10.140625" style="38" customWidth="1"/>
    <col min="5365" max="5365" width="20.5703125" style="38" customWidth="1"/>
    <col min="5366" max="5367" width="15.140625" style="38" customWidth="1"/>
    <col min="5368" max="5368" width="16.7109375" style="38" customWidth="1"/>
    <col min="5369" max="5369" width="10.140625" style="38" customWidth="1"/>
    <col min="5370" max="5370" width="18.140625" style="38" customWidth="1"/>
    <col min="5371" max="5371" width="8.42578125" style="38" customWidth="1"/>
    <col min="5372" max="5372" width="19.28515625" style="38" customWidth="1"/>
    <col min="5373" max="5373" width="8.5703125" style="38" customWidth="1"/>
    <col min="5374" max="5374" width="17.85546875" style="38" customWidth="1"/>
    <col min="5375" max="5375" width="8" style="38" customWidth="1"/>
    <col min="5376" max="5376" width="14.28515625" style="38" customWidth="1"/>
    <col min="5377" max="5377" width="12" style="38" customWidth="1"/>
    <col min="5378" max="5615" width="6.7109375" style="38"/>
    <col min="5616" max="5616" width="77.5703125" style="38" customWidth="1"/>
    <col min="5617" max="5617" width="21.42578125" style="38" customWidth="1"/>
    <col min="5618" max="5618" width="15.140625" style="38" customWidth="1"/>
    <col min="5619" max="5619" width="16.85546875" style="38" customWidth="1"/>
    <col min="5620" max="5620" width="10.140625" style="38" customWidth="1"/>
    <col min="5621" max="5621" width="20.5703125" style="38" customWidth="1"/>
    <col min="5622" max="5623" width="15.140625" style="38" customWidth="1"/>
    <col min="5624" max="5624" width="16.7109375" style="38" customWidth="1"/>
    <col min="5625" max="5625" width="10.140625" style="38" customWidth="1"/>
    <col min="5626" max="5626" width="18.140625" style="38" customWidth="1"/>
    <col min="5627" max="5627" width="8.42578125" style="38" customWidth="1"/>
    <col min="5628" max="5628" width="19.28515625" style="38" customWidth="1"/>
    <col min="5629" max="5629" width="8.5703125" style="38" customWidth="1"/>
    <col min="5630" max="5630" width="17.85546875" style="38" customWidth="1"/>
    <col min="5631" max="5631" width="8" style="38" customWidth="1"/>
    <col min="5632" max="5632" width="14.28515625" style="38" customWidth="1"/>
    <col min="5633" max="5633" width="12" style="38" customWidth="1"/>
    <col min="5634" max="5871" width="6.7109375" style="38"/>
    <col min="5872" max="5872" width="77.5703125" style="38" customWidth="1"/>
    <col min="5873" max="5873" width="21.42578125" style="38" customWidth="1"/>
    <col min="5874" max="5874" width="15.140625" style="38" customWidth="1"/>
    <col min="5875" max="5875" width="16.85546875" style="38" customWidth="1"/>
    <col min="5876" max="5876" width="10.140625" style="38" customWidth="1"/>
    <col min="5877" max="5877" width="20.5703125" style="38" customWidth="1"/>
    <col min="5878" max="5879" width="15.140625" style="38" customWidth="1"/>
    <col min="5880" max="5880" width="16.7109375" style="38" customWidth="1"/>
    <col min="5881" max="5881" width="10.140625" style="38" customWidth="1"/>
    <col min="5882" max="5882" width="18.140625" style="38" customWidth="1"/>
    <col min="5883" max="5883" width="8.42578125" style="38" customWidth="1"/>
    <col min="5884" max="5884" width="19.28515625" style="38" customWidth="1"/>
    <col min="5885" max="5885" width="8.5703125" style="38" customWidth="1"/>
    <col min="5886" max="5886" width="17.85546875" style="38" customWidth="1"/>
    <col min="5887" max="5887" width="8" style="38" customWidth="1"/>
    <col min="5888" max="5888" width="14.28515625" style="38" customWidth="1"/>
    <col min="5889" max="5889" width="12" style="38" customWidth="1"/>
    <col min="5890" max="6127" width="6.7109375" style="38"/>
    <col min="6128" max="6128" width="77.5703125" style="38" customWidth="1"/>
    <col min="6129" max="6129" width="21.42578125" style="38" customWidth="1"/>
    <col min="6130" max="6130" width="15.140625" style="38" customWidth="1"/>
    <col min="6131" max="6131" width="16.85546875" style="38" customWidth="1"/>
    <col min="6132" max="6132" width="10.140625" style="38" customWidth="1"/>
    <col min="6133" max="6133" width="20.5703125" style="38" customWidth="1"/>
    <col min="6134" max="6135" width="15.140625" style="38" customWidth="1"/>
    <col min="6136" max="6136" width="16.7109375" style="38" customWidth="1"/>
    <col min="6137" max="6137" width="10.140625" style="38" customWidth="1"/>
    <col min="6138" max="6138" width="18.140625" style="38" customWidth="1"/>
    <col min="6139" max="6139" width="8.42578125" style="38" customWidth="1"/>
    <col min="6140" max="6140" width="19.28515625" style="38" customWidth="1"/>
    <col min="6141" max="6141" width="8.5703125" style="38" customWidth="1"/>
    <col min="6142" max="6142" width="17.85546875" style="38" customWidth="1"/>
    <col min="6143" max="6143" width="8" style="38" customWidth="1"/>
    <col min="6144" max="6144" width="14.28515625" style="38" customWidth="1"/>
    <col min="6145" max="6145" width="12" style="38" customWidth="1"/>
    <col min="6146" max="6383" width="6.7109375" style="38"/>
    <col min="6384" max="6384" width="77.5703125" style="38" customWidth="1"/>
    <col min="6385" max="6385" width="21.42578125" style="38" customWidth="1"/>
    <col min="6386" max="6386" width="15.140625" style="38" customWidth="1"/>
    <col min="6387" max="6387" width="16.85546875" style="38" customWidth="1"/>
    <col min="6388" max="6388" width="10.140625" style="38" customWidth="1"/>
    <col min="6389" max="6389" width="20.5703125" style="38" customWidth="1"/>
    <col min="6390" max="6391" width="15.140625" style="38" customWidth="1"/>
    <col min="6392" max="6392" width="16.7109375" style="38" customWidth="1"/>
    <col min="6393" max="6393" width="10.140625" style="38" customWidth="1"/>
    <col min="6394" max="6394" width="18.140625" style="38" customWidth="1"/>
    <col min="6395" max="6395" width="8.42578125" style="38" customWidth="1"/>
    <col min="6396" max="6396" width="19.28515625" style="38" customWidth="1"/>
    <col min="6397" max="6397" width="8.5703125" style="38" customWidth="1"/>
    <col min="6398" max="6398" width="17.85546875" style="38" customWidth="1"/>
    <col min="6399" max="6399" width="8" style="38" customWidth="1"/>
    <col min="6400" max="6400" width="14.28515625" style="38" customWidth="1"/>
    <col min="6401" max="6401" width="12" style="38" customWidth="1"/>
    <col min="6402" max="6639" width="6.7109375" style="38"/>
    <col min="6640" max="6640" width="77.5703125" style="38" customWidth="1"/>
    <col min="6641" max="6641" width="21.42578125" style="38" customWidth="1"/>
    <col min="6642" max="6642" width="15.140625" style="38" customWidth="1"/>
    <col min="6643" max="6643" width="16.85546875" style="38" customWidth="1"/>
    <col min="6644" max="6644" width="10.140625" style="38" customWidth="1"/>
    <col min="6645" max="6645" width="20.5703125" style="38" customWidth="1"/>
    <col min="6646" max="6647" width="15.140625" style="38" customWidth="1"/>
    <col min="6648" max="6648" width="16.7109375" style="38" customWidth="1"/>
    <col min="6649" max="6649" width="10.140625" style="38" customWidth="1"/>
    <col min="6650" max="6650" width="18.140625" style="38" customWidth="1"/>
    <col min="6651" max="6651" width="8.42578125" style="38" customWidth="1"/>
    <col min="6652" max="6652" width="19.28515625" style="38" customWidth="1"/>
    <col min="6653" max="6653" width="8.5703125" style="38" customWidth="1"/>
    <col min="6654" max="6654" width="17.85546875" style="38" customWidth="1"/>
    <col min="6655" max="6655" width="8" style="38" customWidth="1"/>
    <col min="6656" max="6656" width="14.28515625" style="38" customWidth="1"/>
    <col min="6657" max="6657" width="12" style="38" customWidth="1"/>
    <col min="6658" max="6895" width="6.7109375" style="38"/>
    <col min="6896" max="6896" width="77.5703125" style="38" customWidth="1"/>
    <col min="6897" max="6897" width="21.42578125" style="38" customWidth="1"/>
    <col min="6898" max="6898" width="15.140625" style="38" customWidth="1"/>
    <col min="6899" max="6899" width="16.85546875" style="38" customWidth="1"/>
    <col min="6900" max="6900" width="10.140625" style="38" customWidth="1"/>
    <col min="6901" max="6901" width="20.5703125" style="38" customWidth="1"/>
    <col min="6902" max="6903" width="15.140625" style="38" customWidth="1"/>
    <col min="6904" max="6904" width="16.7109375" style="38" customWidth="1"/>
    <col min="6905" max="6905" width="10.140625" style="38" customWidth="1"/>
    <col min="6906" max="6906" width="18.140625" style="38" customWidth="1"/>
    <col min="6907" max="6907" width="8.42578125" style="38" customWidth="1"/>
    <col min="6908" max="6908" width="19.28515625" style="38" customWidth="1"/>
    <col min="6909" max="6909" width="8.5703125" style="38" customWidth="1"/>
    <col min="6910" max="6910" width="17.85546875" style="38" customWidth="1"/>
    <col min="6911" max="6911" width="8" style="38" customWidth="1"/>
    <col min="6912" max="6912" width="14.28515625" style="38" customWidth="1"/>
    <col min="6913" max="6913" width="12" style="38" customWidth="1"/>
    <col min="6914" max="7151" width="6.7109375" style="38"/>
    <col min="7152" max="7152" width="77.5703125" style="38" customWidth="1"/>
    <col min="7153" max="7153" width="21.42578125" style="38" customWidth="1"/>
    <col min="7154" max="7154" width="15.140625" style="38" customWidth="1"/>
    <col min="7155" max="7155" width="16.85546875" style="38" customWidth="1"/>
    <col min="7156" max="7156" width="10.140625" style="38" customWidth="1"/>
    <col min="7157" max="7157" width="20.5703125" style="38" customWidth="1"/>
    <col min="7158" max="7159" width="15.140625" style="38" customWidth="1"/>
    <col min="7160" max="7160" width="16.7109375" style="38" customWidth="1"/>
    <col min="7161" max="7161" width="10.140625" style="38" customWidth="1"/>
    <col min="7162" max="7162" width="18.140625" style="38" customWidth="1"/>
    <col min="7163" max="7163" width="8.42578125" style="38" customWidth="1"/>
    <col min="7164" max="7164" width="19.28515625" style="38" customWidth="1"/>
    <col min="7165" max="7165" width="8.5703125" style="38" customWidth="1"/>
    <col min="7166" max="7166" width="17.85546875" style="38" customWidth="1"/>
    <col min="7167" max="7167" width="8" style="38" customWidth="1"/>
    <col min="7168" max="7168" width="14.28515625" style="38" customWidth="1"/>
    <col min="7169" max="7169" width="12" style="38" customWidth="1"/>
    <col min="7170" max="7407" width="6.7109375" style="38"/>
    <col min="7408" max="7408" width="77.5703125" style="38" customWidth="1"/>
    <col min="7409" max="7409" width="21.42578125" style="38" customWidth="1"/>
    <col min="7410" max="7410" width="15.140625" style="38" customWidth="1"/>
    <col min="7411" max="7411" width="16.85546875" style="38" customWidth="1"/>
    <col min="7412" max="7412" width="10.140625" style="38" customWidth="1"/>
    <col min="7413" max="7413" width="20.5703125" style="38" customWidth="1"/>
    <col min="7414" max="7415" width="15.140625" style="38" customWidth="1"/>
    <col min="7416" max="7416" width="16.7109375" style="38" customWidth="1"/>
    <col min="7417" max="7417" width="10.140625" style="38" customWidth="1"/>
    <col min="7418" max="7418" width="18.140625" style="38" customWidth="1"/>
    <col min="7419" max="7419" width="8.42578125" style="38" customWidth="1"/>
    <col min="7420" max="7420" width="19.28515625" style="38" customWidth="1"/>
    <col min="7421" max="7421" width="8.5703125" style="38" customWidth="1"/>
    <col min="7422" max="7422" width="17.85546875" style="38" customWidth="1"/>
    <col min="7423" max="7423" width="8" style="38" customWidth="1"/>
    <col min="7424" max="7424" width="14.28515625" style="38" customWidth="1"/>
    <col min="7425" max="7425" width="12" style="38" customWidth="1"/>
    <col min="7426" max="7663" width="6.7109375" style="38"/>
    <col min="7664" max="7664" width="77.5703125" style="38" customWidth="1"/>
    <col min="7665" max="7665" width="21.42578125" style="38" customWidth="1"/>
    <col min="7666" max="7666" width="15.140625" style="38" customWidth="1"/>
    <col min="7667" max="7667" width="16.85546875" style="38" customWidth="1"/>
    <col min="7668" max="7668" width="10.140625" style="38" customWidth="1"/>
    <col min="7669" max="7669" width="20.5703125" style="38" customWidth="1"/>
    <col min="7670" max="7671" width="15.140625" style="38" customWidth="1"/>
    <col min="7672" max="7672" width="16.7109375" style="38" customWidth="1"/>
    <col min="7673" max="7673" width="10.140625" style="38" customWidth="1"/>
    <col min="7674" max="7674" width="18.140625" style="38" customWidth="1"/>
    <col min="7675" max="7675" width="8.42578125" style="38" customWidth="1"/>
    <col min="7676" max="7676" width="19.28515625" style="38" customWidth="1"/>
    <col min="7677" max="7677" width="8.5703125" style="38" customWidth="1"/>
    <col min="7678" max="7678" width="17.85546875" style="38" customWidth="1"/>
    <col min="7679" max="7679" width="8" style="38" customWidth="1"/>
    <col min="7680" max="7680" width="14.28515625" style="38" customWidth="1"/>
    <col min="7681" max="7681" width="12" style="38" customWidth="1"/>
    <col min="7682" max="7919" width="6.7109375" style="38"/>
    <col min="7920" max="7920" width="77.5703125" style="38" customWidth="1"/>
    <col min="7921" max="7921" width="21.42578125" style="38" customWidth="1"/>
    <col min="7922" max="7922" width="15.140625" style="38" customWidth="1"/>
    <col min="7923" max="7923" width="16.85546875" style="38" customWidth="1"/>
    <col min="7924" max="7924" width="10.140625" style="38" customWidth="1"/>
    <col min="7925" max="7925" width="20.5703125" style="38" customWidth="1"/>
    <col min="7926" max="7927" width="15.140625" style="38" customWidth="1"/>
    <col min="7928" max="7928" width="16.7109375" style="38" customWidth="1"/>
    <col min="7929" max="7929" width="10.140625" style="38" customWidth="1"/>
    <col min="7930" max="7930" width="18.140625" style="38" customWidth="1"/>
    <col min="7931" max="7931" width="8.42578125" style="38" customWidth="1"/>
    <col min="7932" max="7932" width="19.28515625" style="38" customWidth="1"/>
    <col min="7933" max="7933" width="8.5703125" style="38" customWidth="1"/>
    <col min="7934" max="7934" width="17.85546875" style="38" customWidth="1"/>
    <col min="7935" max="7935" width="8" style="38" customWidth="1"/>
    <col min="7936" max="7936" width="14.28515625" style="38" customWidth="1"/>
    <col min="7937" max="7937" width="12" style="38" customWidth="1"/>
    <col min="7938" max="8175" width="6.7109375" style="38"/>
    <col min="8176" max="8176" width="77.5703125" style="38" customWidth="1"/>
    <col min="8177" max="8177" width="21.42578125" style="38" customWidth="1"/>
    <col min="8178" max="8178" width="15.140625" style="38" customWidth="1"/>
    <col min="8179" max="8179" width="16.85546875" style="38" customWidth="1"/>
    <col min="8180" max="8180" width="10.140625" style="38" customWidth="1"/>
    <col min="8181" max="8181" width="20.5703125" style="38" customWidth="1"/>
    <col min="8182" max="8183" width="15.140625" style="38" customWidth="1"/>
    <col min="8184" max="8184" width="16.7109375" style="38" customWidth="1"/>
    <col min="8185" max="8185" width="10.140625" style="38" customWidth="1"/>
    <col min="8186" max="8186" width="18.140625" style="38" customWidth="1"/>
    <col min="8187" max="8187" width="8.42578125" style="38" customWidth="1"/>
    <col min="8188" max="8188" width="19.28515625" style="38" customWidth="1"/>
    <col min="8189" max="8189" width="8.5703125" style="38" customWidth="1"/>
    <col min="8190" max="8190" width="17.85546875" style="38" customWidth="1"/>
    <col min="8191" max="8191" width="8" style="38" customWidth="1"/>
    <col min="8192" max="8192" width="14.28515625" style="38" customWidth="1"/>
    <col min="8193" max="8193" width="12" style="38" customWidth="1"/>
    <col min="8194" max="8431" width="6.7109375" style="38"/>
    <col min="8432" max="8432" width="77.5703125" style="38" customWidth="1"/>
    <col min="8433" max="8433" width="21.42578125" style="38" customWidth="1"/>
    <col min="8434" max="8434" width="15.140625" style="38" customWidth="1"/>
    <col min="8435" max="8435" width="16.85546875" style="38" customWidth="1"/>
    <col min="8436" max="8436" width="10.140625" style="38" customWidth="1"/>
    <col min="8437" max="8437" width="20.5703125" style="38" customWidth="1"/>
    <col min="8438" max="8439" width="15.140625" style="38" customWidth="1"/>
    <col min="8440" max="8440" width="16.7109375" style="38" customWidth="1"/>
    <col min="8441" max="8441" width="10.140625" style="38" customWidth="1"/>
    <col min="8442" max="8442" width="18.140625" style="38" customWidth="1"/>
    <col min="8443" max="8443" width="8.42578125" style="38" customWidth="1"/>
    <col min="8444" max="8444" width="19.28515625" style="38" customWidth="1"/>
    <col min="8445" max="8445" width="8.5703125" style="38" customWidth="1"/>
    <col min="8446" max="8446" width="17.85546875" style="38" customWidth="1"/>
    <col min="8447" max="8447" width="8" style="38" customWidth="1"/>
    <col min="8448" max="8448" width="14.28515625" style="38" customWidth="1"/>
    <col min="8449" max="8449" width="12" style="38" customWidth="1"/>
    <col min="8450" max="8687" width="6.7109375" style="38"/>
    <col min="8688" max="8688" width="77.5703125" style="38" customWidth="1"/>
    <col min="8689" max="8689" width="21.42578125" style="38" customWidth="1"/>
    <col min="8690" max="8690" width="15.140625" style="38" customWidth="1"/>
    <col min="8691" max="8691" width="16.85546875" style="38" customWidth="1"/>
    <col min="8692" max="8692" width="10.140625" style="38" customWidth="1"/>
    <col min="8693" max="8693" width="20.5703125" style="38" customWidth="1"/>
    <col min="8694" max="8695" width="15.140625" style="38" customWidth="1"/>
    <col min="8696" max="8696" width="16.7109375" style="38" customWidth="1"/>
    <col min="8697" max="8697" width="10.140625" style="38" customWidth="1"/>
    <col min="8698" max="8698" width="18.140625" style="38" customWidth="1"/>
    <col min="8699" max="8699" width="8.42578125" style="38" customWidth="1"/>
    <col min="8700" max="8700" width="19.28515625" style="38" customWidth="1"/>
    <col min="8701" max="8701" width="8.5703125" style="38" customWidth="1"/>
    <col min="8702" max="8702" width="17.85546875" style="38" customWidth="1"/>
    <col min="8703" max="8703" width="8" style="38" customWidth="1"/>
    <col min="8704" max="8704" width="14.28515625" style="38" customWidth="1"/>
    <col min="8705" max="8705" width="12" style="38" customWidth="1"/>
    <col min="8706" max="8943" width="6.7109375" style="38"/>
    <col min="8944" max="8944" width="77.5703125" style="38" customWidth="1"/>
    <col min="8945" max="8945" width="21.42578125" style="38" customWidth="1"/>
    <col min="8946" max="8946" width="15.140625" style="38" customWidth="1"/>
    <col min="8947" max="8947" width="16.85546875" style="38" customWidth="1"/>
    <col min="8948" max="8948" width="10.140625" style="38" customWidth="1"/>
    <col min="8949" max="8949" width="20.5703125" style="38" customWidth="1"/>
    <col min="8950" max="8951" width="15.140625" style="38" customWidth="1"/>
    <col min="8952" max="8952" width="16.7109375" style="38" customWidth="1"/>
    <col min="8953" max="8953" width="10.140625" style="38" customWidth="1"/>
    <col min="8954" max="8954" width="18.140625" style="38" customWidth="1"/>
    <col min="8955" max="8955" width="8.42578125" style="38" customWidth="1"/>
    <col min="8956" max="8956" width="19.28515625" style="38" customWidth="1"/>
    <col min="8957" max="8957" width="8.5703125" style="38" customWidth="1"/>
    <col min="8958" max="8958" width="17.85546875" style="38" customWidth="1"/>
    <col min="8959" max="8959" width="8" style="38" customWidth="1"/>
    <col min="8960" max="8960" width="14.28515625" style="38" customWidth="1"/>
    <col min="8961" max="8961" width="12" style="38" customWidth="1"/>
    <col min="8962" max="9199" width="6.7109375" style="38"/>
    <col min="9200" max="9200" width="77.5703125" style="38" customWidth="1"/>
    <col min="9201" max="9201" width="21.42578125" style="38" customWidth="1"/>
    <col min="9202" max="9202" width="15.140625" style="38" customWidth="1"/>
    <col min="9203" max="9203" width="16.85546875" style="38" customWidth="1"/>
    <col min="9204" max="9204" width="10.140625" style="38" customWidth="1"/>
    <col min="9205" max="9205" width="20.5703125" style="38" customWidth="1"/>
    <col min="9206" max="9207" width="15.140625" style="38" customWidth="1"/>
    <col min="9208" max="9208" width="16.7109375" style="38" customWidth="1"/>
    <col min="9209" max="9209" width="10.140625" style="38" customWidth="1"/>
    <col min="9210" max="9210" width="18.140625" style="38" customWidth="1"/>
    <col min="9211" max="9211" width="8.42578125" style="38" customWidth="1"/>
    <col min="9212" max="9212" width="19.28515625" style="38" customWidth="1"/>
    <col min="9213" max="9213" width="8.5703125" style="38" customWidth="1"/>
    <col min="9214" max="9214" width="17.85546875" style="38" customWidth="1"/>
    <col min="9215" max="9215" width="8" style="38" customWidth="1"/>
    <col min="9216" max="9216" width="14.28515625" style="38" customWidth="1"/>
    <col min="9217" max="9217" width="12" style="38" customWidth="1"/>
    <col min="9218" max="9455" width="6.7109375" style="38"/>
    <col min="9456" max="9456" width="77.5703125" style="38" customWidth="1"/>
    <col min="9457" max="9457" width="21.42578125" style="38" customWidth="1"/>
    <col min="9458" max="9458" width="15.140625" style="38" customWidth="1"/>
    <col min="9459" max="9459" width="16.85546875" style="38" customWidth="1"/>
    <col min="9460" max="9460" width="10.140625" style="38" customWidth="1"/>
    <col min="9461" max="9461" width="20.5703125" style="38" customWidth="1"/>
    <col min="9462" max="9463" width="15.140625" style="38" customWidth="1"/>
    <col min="9464" max="9464" width="16.7109375" style="38" customWidth="1"/>
    <col min="9465" max="9465" width="10.140625" style="38" customWidth="1"/>
    <col min="9466" max="9466" width="18.140625" style="38" customWidth="1"/>
    <col min="9467" max="9467" width="8.42578125" style="38" customWidth="1"/>
    <col min="9468" max="9468" width="19.28515625" style="38" customWidth="1"/>
    <col min="9469" max="9469" width="8.5703125" style="38" customWidth="1"/>
    <col min="9470" max="9470" width="17.85546875" style="38" customWidth="1"/>
    <col min="9471" max="9471" width="8" style="38" customWidth="1"/>
    <col min="9472" max="9472" width="14.28515625" style="38" customWidth="1"/>
    <col min="9473" max="9473" width="12" style="38" customWidth="1"/>
    <col min="9474" max="9711" width="6.7109375" style="38"/>
    <col min="9712" max="9712" width="77.5703125" style="38" customWidth="1"/>
    <col min="9713" max="9713" width="21.42578125" style="38" customWidth="1"/>
    <col min="9714" max="9714" width="15.140625" style="38" customWidth="1"/>
    <col min="9715" max="9715" width="16.85546875" style="38" customWidth="1"/>
    <col min="9716" max="9716" width="10.140625" style="38" customWidth="1"/>
    <col min="9717" max="9717" width="20.5703125" style="38" customWidth="1"/>
    <col min="9718" max="9719" width="15.140625" style="38" customWidth="1"/>
    <col min="9720" max="9720" width="16.7109375" style="38" customWidth="1"/>
    <col min="9721" max="9721" width="10.140625" style="38" customWidth="1"/>
    <col min="9722" max="9722" width="18.140625" style="38" customWidth="1"/>
    <col min="9723" max="9723" width="8.42578125" style="38" customWidth="1"/>
    <col min="9724" max="9724" width="19.28515625" style="38" customWidth="1"/>
    <col min="9725" max="9725" width="8.5703125" style="38" customWidth="1"/>
    <col min="9726" max="9726" width="17.85546875" style="38" customWidth="1"/>
    <col min="9727" max="9727" width="8" style="38" customWidth="1"/>
    <col min="9728" max="9728" width="14.28515625" style="38" customWidth="1"/>
    <col min="9729" max="9729" width="12" style="38" customWidth="1"/>
    <col min="9730" max="9967" width="6.7109375" style="38"/>
    <col min="9968" max="9968" width="77.5703125" style="38" customWidth="1"/>
    <col min="9969" max="9969" width="21.42578125" style="38" customWidth="1"/>
    <col min="9970" max="9970" width="15.140625" style="38" customWidth="1"/>
    <col min="9971" max="9971" width="16.85546875" style="38" customWidth="1"/>
    <col min="9972" max="9972" width="10.140625" style="38" customWidth="1"/>
    <col min="9973" max="9973" width="20.5703125" style="38" customWidth="1"/>
    <col min="9974" max="9975" width="15.140625" style="38" customWidth="1"/>
    <col min="9976" max="9976" width="16.7109375" style="38" customWidth="1"/>
    <col min="9977" max="9977" width="10.140625" style="38" customWidth="1"/>
    <col min="9978" max="9978" width="18.140625" style="38" customWidth="1"/>
    <col min="9979" max="9979" width="8.42578125" style="38" customWidth="1"/>
    <col min="9980" max="9980" width="19.28515625" style="38" customWidth="1"/>
    <col min="9981" max="9981" width="8.5703125" style="38" customWidth="1"/>
    <col min="9982" max="9982" width="17.85546875" style="38" customWidth="1"/>
    <col min="9983" max="9983" width="8" style="38" customWidth="1"/>
    <col min="9984" max="9984" width="14.28515625" style="38" customWidth="1"/>
    <col min="9985" max="9985" width="12" style="38" customWidth="1"/>
    <col min="9986" max="10223" width="6.7109375" style="38"/>
    <col min="10224" max="10224" width="77.5703125" style="38" customWidth="1"/>
    <col min="10225" max="10225" width="21.42578125" style="38" customWidth="1"/>
    <col min="10226" max="10226" width="15.140625" style="38" customWidth="1"/>
    <col min="10227" max="10227" width="16.85546875" style="38" customWidth="1"/>
    <col min="10228" max="10228" width="10.140625" style="38" customWidth="1"/>
    <col min="10229" max="10229" width="20.5703125" style="38" customWidth="1"/>
    <col min="10230" max="10231" width="15.140625" style="38" customWidth="1"/>
    <col min="10232" max="10232" width="16.7109375" style="38" customWidth="1"/>
    <col min="10233" max="10233" width="10.140625" style="38" customWidth="1"/>
    <col min="10234" max="10234" width="18.140625" style="38" customWidth="1"/>
    <col min="10235" max="10235" width="8.42578125" style="38" customWidth="1"/>
    <col min="10236" max="10236" width="19.28515625" style="38" customWidth="1"/>
    <col min="10237" max="10237" width="8.5703125" style="38" customWidth="1"/>
    <col min="10238" max="10238" width="17.85546875" style="38" customWidth="1"/>
    <col min="10239" max="10239" width="8" style="38" customWidth="1"/>
    <col min="10240" max="10240" width="14.28515625" style="38" customWidth="1"/>
    <col min="10241" max="10241" width="12" style="38" customWidth="1"/>
    <col min="10242" max="10479" width="6.7109375" style="38"/>
    <col min="10480" max="10480" width="77.5703125" style="38" customWidth="1"/>
    <col min="10481" max="10481" width="21.42578125" style="38" customWidth="1"/>
    <col min="10482" max="10482" width="15.140625" style="38" customWidth="1"/>
    <col min="10483" max="10483" width="16.85546875" style="38" customWidth="1"/>
    <col min="10484" max="10484" width="10.140625" style="38" customWidth="1"/>
    <col min="10485" max="10485" width="20.5703125" style="38" customWidth="1"/>
    <col min="10486" max="10487" width="15.140625" style="38" customWidth="1"/>
    <col min="10488" max="10488" width="16.7109375" style="38" customWidth="1"/>
    <col min="10489" max="10489" width="10.140625" style="38" customWidth="1"/>
    <col min="10490" max="10490" width="18.140625" style="38" customWidth="1"/>
    <col min="10491" max="10491" width="8.42578125" style="38" customWidth="1"/>
    <col min="10492" max="10492" width="19.28515625" style="38" customWidth="1"/>
    <col min="10493" max="10493" width="8.5703125" style="38" customWidth="1"/>
    <col min="10494" max="10494" width="17.85546875" style="38" customWidth="1"/>
    <col min="10495" max="10495" width="8" style="38" customWidth="1"/>
    <col min="10496" max="10496" width="14.28515625" style="38" customWidth="1"/>
    <col min="10497" max="10497" width="12" style="38" customWidth="1"/>
    <col min="10498" max="10735" width="6.7109375" style="38"/>
    <col min="10736" max="10736" width="77.5703125" style="38" customWidth="1"/>
    <col min="10737" max="10737" width="21.42578125" style="38" customWidth="1"/>
    <col min="10738" max="10738" width="15.140625" style="38" customWidth="1"/>
    <col min="10739" max="10739" width="16.85546875" style="38" customWidth="1"/>
    <col min="10740" max="10740" width="10.140625" style="38" customWidth="1"/>
    <col min="10741" max="10741" width="20.5703125" style="38" customWidth="1"/>
    <col min="10742" max="10743" width="15.140625" style="38" customWidth="1"/>
    <col min="10744" max="10744" width="16.7109375" style="38" customWidth="1"/>
    <col min="10745" max="10745" width="10.140625" style="38" customWidth="1"/>
    <col min="10746" max="10746" width="18.140625" style="38" customWidth="1"/>
    <col min="10747" max="10747" width="8.42578125" style="38" customWidth="1"/>
    <col min="10748" max="10748" width="19.28515625" style="38" customWidth="1"/>
    <col min="10749" max="10749" width="8.5703125" style="38" customWidth="1"/>
    <col min="10750" max="10750" width="17.85546875" style="38" customWidth="1"/>
    <col min="10751" max="10751" width="8" style="38" customWidth="1"/>
    <col min="10752" max="10752" width="14.28515625" style="38" customWidth="1"/>
    <col min="10753" max="10753" width="12" style="38" customWidth="1"/>
    <col min="10754" max="10991" width="6.7109375" style="38"/>
    <col min="10992" max="10992" width="77.5703125" style="38" customWidth="1"/>
    <col min="10993" max="10993" width="21.42578125" style="38" customWidth="1"/>
    <col min="10994" max="10994" width="15.140625" style="38" customWidth="1"/>
    <col min="10995" max="10995" width="16.85546875" style="38" customWidth="1"/>
    <col min="10996" max="10996" width="10.140625" style="38" customWidth="1"/>
    <col min="10997" max="10997" width="20.5703125" style="38" customWidth="1"/>
    <col min="10998" max="10999" width="15.140625" style="38" customWidth="1"/>
    <col min="11000" max="11000" width="16.7109375" style="38" customWidth="1"/>
    <col min="11001" max="11001" width="10.140625" style="38" customWidth="1"/>
    <col min="11002" max="11002" width="18.140625" style="38" customWidth="1"/>
    <col min="11003" max="11003" width="8.42578125" style="38" customWidth="1"/>
    <col min="11004" max="11004" width="19.28515625" style="38" customWidth="1"/>
    <col min="11005" max="11005" width="8.5703125" style="38" customWidth="1"/>
    <col min="11006" max="11006" width="17.85546875" style="38" customWidth="1"/>
    <col min="11007" max="11007" width="8" style="38" customWidth="1"/>
    <col min="11008" max="11008" width="14.28515625" style="38" customWidth="1"/>
    <col min="11009" max="11009" width="12" style="38" customWidth="1"/>
    <col min="11010" max="11247" width="6.7109375" style="38"/>
    <col min="11248" max="11248" width="77.5703125" style="38" customWidth="1"/>
    <col min="11249" max="11249" width="21.42578125" style="38" customWidth="1"/>
    <col min="11250" max="11250" width="15.140625" style="38" customWidth="1"/>
    <col min="11251" max="11251" width="16.85546875" style="38" customWidth="1"/>
    <col min="11252" max="11252" width="10.140625" style="38" customWidth="1"/>
    <col min="11253" max="11253" width="20.5703125" style="38" customWidth="1"/>
    <col min="11254" max="11255" width="15.140625" style="38" customWidth="1"/>
    <col min="11256" max="11256" width="16.7109375" style="38" customWidth="1"/>
    <col min="11257" max="11257" width="10.140625" style="38" customWidth="1"/>
    <col min="11258" max="11258" width="18.140625" style="38" customWidth="1"/>
    <col min="11259" max="11259" width="8.42578125" style="38" customWidth="1"/>
    <col min="11260" max="11260" width="19.28515625" style="38" customWidth="1"/>
    <col min="11261" max="11261" width="8.5703125" style="38" customWidth="1"/>
    <col min="11262" max="11262" width="17.85546875" style="38" customWidth="1"/>
    <col min="11263" max="11263" width="8" style="38" customWidth="1"/>
    <col min="11264" max="11264" width="14.28515625" style="38" customWidth="1"/>
    <col min="11265" max="11265" width="12" style="38" customWidth="1"/>
    <col min="11266" max="11503" width="6.7109375" style="38"/>
    <col min="11504" max="11504" width="77.5703125" style="38" customWidth="1"/>
    <col min="11505" max="11505" width="21.42578125" style="38" customWidth="1"/>
    <col min="11506" max="11506" width="15.140625" style="38" customWidth="1"/>
    <col min="11507" max="11507" width="16.85546875" style="38" customWidth="1"/>
    <col min="11508" max="11508" width="10.140625" style="38" customWidth="1"/>
    <col min="11509" max="11509" width="20.5703125" style="38" customWidth="1"/>
    <col min="11510" max="11511" width="15.140625" style="38" customWidth="1"/>
    <col min="11512" max="11512" width="16.7109375" style="38" customWidth="1"/>
    <col min="11513" max="11513" width="10.140625" style="38" customWidth="1"/>
    <col min="11514" max="11514" width="18.140625" style="38" customWidth="1"/>
    <col min="11515" max="11515" width="8.42578125" style="38" customWidth="1"/>
    <col min="11516" max="11516" width="19.28515625" style="38" customWidth="1"/>
    <col min="11517" max="11517" width="8.5703125" style="38" customWidth="1"/>
    <col min="11518" max="11518" width="17.85546875" style="38" customWidth="1"/>
    <col min="11519" max="11519" width="8" style="38" customWidth="1"/>
    <col min="11520" max="11520" width="14.28515625" style="38" customWidth="1"/>
    <col min="11521" max="11521" width="12" style="38" customWidth="1"/>
    <col min="11522" max="11759" width="6.7109375" style="38"/>
    <col min="11760" max="11760" width="77.5703125" style="38" customWidth="1"/>
    <col min="11761" max="11761" width="21.42578125" style="38" customWidth="1"/>
    <col min="11762" max="11762" width="15.140625" style="38" customWidth="1"/>
    <col min="11763" max="11763" width="16.85546875" style="38" customWidth="1"/>
    <col min="11764" max="11764" width="10.140625" style="38" customWidth="1"/>
    <col min="11765" max="11765" width="20.5703125" style="38" customWidth="1"/>
    <col min="11766" max="11767" width="15.140625" style="38" customWidth="1"/>
    <col min="11768" max="11768" width="16.7109375" style="38" customWidth="1"/>
    <col min="11769" max="11769" width="10.140625" style="38" customWidth="1"/>
    <col min="11770" max="11770" width="18.140625" style="38" customWidth="1"/>
    <col min="11771" max="11771" width="8.42578125" style="38" customWidth="1"/>
    <col min="11772" max="11772" width="19.28515625" style="38" customWidth="1"/>
    <col min="11773" max="11773" width="8.5703125" style="38" customWidth="1"/>
    <col min="11774" max="11774" width="17.85546875" style="38" customWidth="1"/>
    <col min="11775" max="11775" width="8" style="38" customWidth="1"/>
    <col min="11776" max="11776" width="14.28515625" style="38" customWidth="1"/>
    <col min="11777" max="11777" width="12" style="38" customWidth="1"/>
    <col min="11778" max="12015" width="6.7109375" style="38"/>
    <col min="12016" max="12016" width="77.5703125" style="38" customWidth="1"/>
    <col min="12017" max="12017" width="21.42578125" style="38" customWidth="1"/>
    <col min="12018" max="12018" width="15.140625" style="38" customWidth="1"/>
    <col min="12019" max="12019" width="16.85546875" style="38" customWidth="1"/>
    <col min="12020" max="12020" width="10.140625" style="38" customWidth="1"/>
    <col min="12021" max="12021" width="20.5703125" style="38" customWidth="1"/>
    <col min="12022" max="12023" width="15.140625" style="38" customWidth="1"/>
    <col min="12024" max="12024" width="16.7109375" style="38" customWidth="1"/>
    <col min="12025" max="12025" width="10.140625" style="38" customWidth="1"/>
    <col min="12026" max="12026" width="18.140625" style="38" customWidth="1"/>
    <col min="12027" max="12027" width="8.42578125" style="38" customWidth="1"/>
    <col min="12028" max="12028" width="19.28515625" style="38" customWidth="1"/>
    <col min="12029" max="12029" width="8.5703125" style="38" customWidth="1"/>
    <col min="12030" max="12030" width="17.85546875" style="38" customWidth="1"/>
    <col min="12031" max="12031" width="8" style="38" customWidth="1"/>
    <col min="12032" max="12032" width="14.28515625" style="38" customWidth="1"/>
    <col min="12033" max="12033" width="12" style="38" customWidth="1"/>
    <col min="12034" max="12271" width="6.7109375" style="38"/>
    <col min="12272" max="12272" width="77.5703125" style="38" customWidth="1"/>
    <col min="12273" max="12273" width="21.42578125" style="38" customWidth="1"/>
    <col min="12274" max="12274" width="15.140625" style="38" customWidth="1"/>
    <col min="12275" max="12275" width="16.85546875" style="38" customWidth="1"/>
    <col min="12276" max="12276" width="10.140625" style="38" customWidth="1"/>
    <col min="12277" max="12277" width="20.5703125" style="38" customWidth="1"/>
    <col min="12278" max="12279" width="15.140625" style="38" customWidth="1"/>
    <col min="12280" max="12280" width="16.7109375" style="38" customWidth="1"/>
    <col min="12281" max="12281" width="10.140625" style="38" customWidth="1"/>
    <col min="12282" max="12282" width="18.140625" style="38" customWidth="1"/>
    <col min="12283" max="12283" width="8.42578125" style="38" customWidth="1"/>
    <col min="12284" max="12284" width="19.28515625" style="38" customWidth="1"/>
    <col min="12285" max="12285" width="8.5703125" style="38" customWidth="1"/>
    <col min="12286" max="12286" width="17.85546875" style="38" customWidth="1"/>
    <col min="12287" max="12287" width="8" style="38" customWidth="1"/>
    <col min="12288" max="12288" width="14.28515625" style="38" customWidth="1"/>
    <col min="12289" max="12289" width="12" style="38" customWidth="1"/>
    <col min="12290" max="12527" width="6.7109375" style="38"/>
    <col min="12528" max="12528" width="77.5703125" style="38" customWidth="1"/>
    <col min="12529" max="12529" width="21.42578125" style="38" customWidth="1"/>
    <col min="12530" max="12530" width="15.140625" style="38" customWidth="1"/>
    <col min="12531" max="12531" width="16.85546875" style="38" customWidth="1"/>
    <col min="12532" max="12532" width="10.140625" style="38" customWidth="1"/>
    <col min="12533" max="12533" width="20.5703125" style="38" customWidth="1"/>
    <col min="12534" max="12535" width="15.140625" style="38" customWidth="1"/>
    <col min="12536" max="12536" width="16.7109375" style="38" customWidth="1"/>
    <col min="12537" max="12537" width="10.140625" style="38" customWidth="1"/>
    <col min="12538" max="12538" width="18.140625" style="38" customWidth="1"/>
    <col min="12539" max="12539" width="8.42578125" style="38" customWidth="1"/>
    <col min="12540" max="12540" width="19.28515625" style="38" customWidth="1"/>
    <col min="12541" max="12541" width="8.5703125" style="38" customWidth="1"/>
    <col min="12542" max="12542" width="17.85546875" style="38" customWidth="1"/>
    <col min="12543" max="12543" width="8" style="38" customWidth="1"/>
    <col min="12544" max="12544" width="14.28515625" style="38" customWidth="1"/>
    <col min="12545" max="12545" width="12" style="38" customWidth="1"/>
    <col min="12546" max="12783" width="6.7109375" style="38"/>
    <col min="12784" max="12784" width="77.5703125" style="38" customWidth="1"/>
    <col min="12785" max="12785" width="21.42578125" style="38" customWidth="1"/>
    <col min="12786" max="12786" width="15.140625" style="38" customWidth="1"/>
    <col min="12787" max="12787" width="16.85546875" style="38" customWidth="1"/>
    <col min="12788" max="12788" width="10.140625" style="38" customWidth="1"/>
    <col min="12789" max="12789" width="20.5703125" style="38" customWidth="1"/>
    <col min="12790" max="12791" width="15.140625" style="38" customWidth="1"/>
    <col min="12792" max="12792" width="16.7109375" style="38" customWidth="1"/>
    <col min="12793" max="12793" width="10.140625" style="38" customWidth="1"/>
    <col min="12794" max="12794" width="18.140625" style="38" customWidth="1"/>
    <col min="12795" max="12795" width="8.42578125" style="38" customWidth="1"/>
    <col min="12796" max="12796" width="19.28515625" style="38" customWidth="1"/>
    <col min="12797" max="12797" width="8.5703125" style="38" customWidth="1"/>
    <col min="12798" max="12798" width="17.85546875" style="38" customWidth="1"/>
    <col min="12799" max="12799" width="8" style="38" customWidth="1"/>
    <col min="12800" max="12800" width="14.28515625" style="38" customWidth="1"/>
    <col min="12801" max="12801" width="12" style="38" customWidth="1"/>
    <col min="12802" max="13039" width="6.7109375" style="38"/>
    <col min="13040" max="13040" width="77.5703125" style="38" customWidth="1"/>
    <col min="13041" max="13041" width="21.42578125" style="38" customWidth="1"/>
    <col min="13042" max="13042" width="15.140625" style="38" customWidth="1"/>
    <col min="13043" max="13043" width="16.85546875" style="38" customWidth="1"/>
    <col min="13044" max="13044" width="10.140625" style="38" customWidth="1"/>
    <col min="13045" max="13045" width="20.5703125" style="38" customWidth="1"/>
    <col min="13046" max="13047" width="15.140625" style="38" customWidth="1"/>
    <col min="13048" max="13048" width="16.7109375" style="38" customWidth="1"/>
    <col min="13049" max="13049" width="10.140625" style="38" customWidth="1"/>
    <col min="13050" max="13050" width="18.140625" style="38" customWidth="1"/>
    <col min="13051" max="13051" width="8.42578125" style="38" customWidth="1"/>
    <col min="13052" max="13052" width="19.28515625" style="38" customWidth="1"/>
    <col min="13053" max="13053" width="8.5703125" style="38" customWidth="1"/>
    <col min="13054" max="13054" width="17.85546875" style="38" customWidth="1"/>
    <col min="13055" max="13055" width="8" style="38" customWidth="1"/>
    <col min="13056" max="13056" width="14.28515625" style="38" customWidth="1"/>
    <col min="13057" max="13057" width="12" style="38" customWidth="1"/>
    <col min="13058" max="13295" width="6.7109375" style="38"/>
    <col min="13296" max="13296" width="77.5703125" style="38" customWidth="1"/>
    <col min="13297" max="13297" width="21.42578125" style="38" customWidth="1"/>
    <col min="13298" max="13298" width="15.140625" style="38" customWidth="1"/>
    <col min="13299" max="13299" width="16.85546875" style="38" customWidth="1"/>
    <col min="13300" max="13300" width="10.140625" style="38" customWidth="1"/>
    <col min="13301" max="13301" width="20.5703125" style="38" customWidth="1"/>
    <col min="13302" max="13303" width="15.140625" style="38" customWidth="1"/>
    <col min="13304" max="13304" width="16.7109375" style="38" customWidth="1"/>
    <col min="13305" max="13305" width="10.140625" style="38" customWidth="1"/>
    <col min="13306" max="13306" width="18.140625" style="38" customWidth="1"/>
    <col min="13307" max="13307" width="8.42578125" style="38" customWidth="1"/>
    <col min="13308" max="13308" width="19.28515625" style="38" customWidth="1"/>
    <col min="13309" max="13309" width="8.5703125" style="38" customWidth="1"/>
    <col min="13310" max="13310" width="17.85546875" style="38" customWidth="1"/>
    <col min="13311" max="13311" width="8" style="38" customWidth="1"/>
    <col min="13312" max="13312" width="14.28515625" style="38" customWidth="1"/>
    <col min="13313" max="13313" width="12" style="38" customWidth="1"/>
    <col min="13314" max="13551" width="6.7109375" style="38"/>
    <col min="13552" max="13552" width="77.5703125" style="38" customWidth="1"/>
    <col min="13553" max="13553" width="21.42578125" style="38" customWidth="1"/>
    <col min="13554" max="13554" width="15.140625" style="38" customWidth="1"/>
    <col min="13555" max="13555" width="16.85546875" style="38" customWidth="1"/>
    <col min="13556" max="13556" width="10.140625" style="38" customWidth="1"/>
    <col min="13557" max="13557" width="20.5703125" style="38" customWidth="1"/>
    <col min="13558" max="13559" width="15.140625" style="38" customWidth="1"/>
    <col min="13560" max="13560" width="16.7109375" style="38" customWidth="1"/>
    <col min="13561" max="13561" width="10.140625" style="38" customWidth="1"/>
    <col min="13562" max="13562" width="18.140625" style="38" customWidth="1"/>
    <col min="13563" max="13563" width="8.42578125" style="38" customWidth="1"/>
    <col min="13564" max="13564" width="19.28515625" style="38" customWidth="1"/>
    <col min="13565" max="13565" width="8.5703125" style="38" customWidth="1"/>
    <col min="13566" max="13566" width="17.85546875" style="38" customWidth="1"/>
    <col min="13567" max="13567" width="8" style="38" customWidth="1"/>
    <col min="13568" max="13568" width="14.28515625" style="38" customWidth="1"/>
    <col min="13569" max="13569" width="12" style="38" customWidth="1"/>
    <col min="13570" max="13807" width="6.7109375" style="38"/>
    <col min="13808" max="13808" width="77.5703125" style="38" customWidth="1"/>
    <col min="13809" max="13809" width="21.42578125" style="38" customWidth="1"/>
    <col min="13810" max="13810" width="15.140625" style="38" customWidth="1"/>
    <col min="13811" max="13811" width="16.85546875" style="38" customWidth="1"/>
    <col min="13812" max="13812" width="10.140625" style="38" customWidth="1"/>
    <col min="13813" max="13813" width="20.5703125" style="38" customWidth="1"/>
    <col min="13814" max="13815" width="15.140625" style="38" customWidth="1"/>
    <col min="13816" max="13816" width="16.7109375" style="38" customWidth="1"/>
    <col min="13817" max="13817" width="10.140625" style="38" customWidth="1"/>
    <col min="13818" max="13818" width="18.140625" style="38" customWidth="1"/>
    <col min="13819" max="13819" width="8.42578125" style="38" customWidth="1"/>
    <col min="13820" max="13820" width="19.28515625" style="38" customWidth="1"/>
    <col min="13821" max="13821" width="8.5703125" style="38" customWidth="1"/>
    <col min="13822" max="13822" width="17.85546875" style="38" customWidth="1"/>
    <col min="13823" max="13823" width="8" style="38" customWidth="1"/>
    <col min="13824" max="13824" width="14.28515625" style="38" customWidth="1"/>
    <col min="13825" max="13825" width="12" style="38" customWidth="1"/>
    <col min="13826" max="14063" width="6.7109375" style="38"/>
    <col min="14064" max="14064" width="77.5703125" style="38" customWidth="1"/>
    <col min="14065" max="14065" width="21.42578125" style="38" customWidth="1"/>
    <col min="14066" max="14066" width="15.140625" style="38" customWidth="1"/>
    <col min="14067" max="14067" width="16.85546875" style="38" customWidth="1"/>
    <col min="14068" max="14068" width="10.140625" style="38" customWidth="1"/>
    <col min="14069" max="14069" width="20.5703125" style="38" customWidth="1"/>
    <col min="14070" max="14071" width="15.140625" style="38" customWidth="1"/>
    <col min="14072" max="14072" width="16.7109375" style="38" customWidth="1"/>
    <col min="14073" max="14073" width="10.140625" style="38" customWidth="1"/>
    <col min="14074" max="14074" width="18.140625" style="38" customWidth="1"/>
    <col min="14075" max="14075" width="8.42578125" style="38" customWidth="1"/>
    <col min="14076" max="14076" width="19.28515625" style="38" customWidth="1"/>
    <col min="14077" max="14077" width="8.5703125" style="38" customWidth="1"/>
    <col min="14078" max="14078" width="17.85546875" style="38" customWidth="1"/>
    <col min="14079" max="14079" width="8" style="38" customWidth="1"/>
    <col min="14080" max="14080" width="14.28515625" style="38" customWidth="1"/>
    <col min="14081" max="14081" width="12" style="38" customWidth="1"/>
    <col min="14082" max="14319" width="6.7109375" style="38"/>
    <col min="14320" max="14320" width="77.5703125" style="38" customWidth="1"/>
    <col min="14321" max="14321" width="21.42578125" style="38" customWidth="1"/>
    <col min="14322" max="14322" width="15.140625" style="38" customWidth="1"/>
    <col min="14323" max="14323" width="16.85546875" style="38" customWidth="1"/>
    <col min="14324" max="14324" width="10.140625" style="38" customWidth="1"/>
    <col min="14325" max="14325" width="20.5703125" style="38" customWidth="1"/>
    <col min="14326" max="14327" width="15.140625" style="38" customWidth="1"/>
    <col min="14328" max="14328" width="16.7109375" style="38" customWidth="1"/>
    <col min="14329" max="14329" width="10.140625" style="38" customWidth="1"/>
    <col min="14330" max="14330" width="18.140625" style="38" customWidth="1"/>
    <col min="14331" max="14331" width="8.42578125" style="38" customWidth="1"/>
    <col min="14332" max="14332" width="19.28515625" style="38" customWidth="1"/>
    <col min="14333" max="14333" width="8.5703125" style="38" customWidth="1"/>
    <col min="14334" max="14334" width="17.85546875" style="38" customWidth="1"/>
    <col min="14335" max="14335" width="8" style="38" customWidth="1"/>
    <col min="14336" max="14336" width="14.28515625" style="38" customWidth="1"/>
    <col min="14337" max="14337" width="12" style="38" customWidth="1"/>
    <col min="14338" max="14575" width="6.7109375" style="38"/>
    <col min="14576" max="14576" width="77.5703125" style="38" customWidth="1"/>
    <col min="14577" max="14577" width="21.42578125" style="38" customWidth="1"/>
    <col min="14578" max="14578" width="15.140625" style="38" customWidth="1"/>
    <col min="14579" max="14579" width="16.85546875" style="38" customWidth="1"/>
    <col min="14580" max="14580" width="10.140625" style="38" customWidth="1"/>
    <col min="14581" max="14581" width="20.5703125" style="38" customWidth="1"/>
    <col min="14582" max="14583" width="15.140625" style="38" customWidth="1"/>
    <col min="14584" max="14584" width="16.7109375" style="38" customWidth="1"/>
    <col min="14585" max="14585" width="10.140625" style="38" customWidth="1"/>
    <col min="14586" max="14586" width="18.140625" style="38" customWidth="1"/>
    <col min="14587" max="14587" width="8.42578125" style="38" customWidth="1"/>
    <col min="14588" max="14588" width="19.28515625" style="38" customWidth="1"/>
    <col min="14589" max="14589" width="8.5703125" style="38" customWidth="1"/>
    <col min="14590" max="14590" width="17.85546875" style="38" customWidth="1"/>
    <col min="14591" max="14591" width="8" style="38" customWidth="1"/>
    <col min="14592" max="14592" width="14.28515625" style="38" customWidth="1"/>
    <col min="14593" max="14593" width="12" style="38" customWidth="1"/>
    <col min="14594" max="14831" width="6.7109375" style="38"/>
    <col min="14832" max="14832" width="77.5703125" style="38" customWidth="1"/>
    <col min="14833" max="14833" width="21.42578125" style="38" customWidth="1"/>
    <col min="14834" max="14834" width="15.140625" style="38" customWidth="1"/>
    <col min="14835" max="14835" width="16.85546875" style="38" customWidth="1"/>
    <col min="14836" max="14836" width="10.140625" style="38" customWidth="1"/>
    <col min="14837" max="14837" width="20.5703125" style="38" customWidth="1"/>
    <col min="14838" max="14839" width="15.140625" style="38" customWidth="1"/>
    <col min="14840" max="14840" width="16.7109375" style="38" customWidth="1"/>
    <col min="14841" max="14841" width="10.140625" style="38" customWidth="1"/>
    <col min="14842" max="14842" width="18.140625" style="38" customWidth="1"/>
    <col min="14843" max="14843" width="8.42578125" style="38" customWidth="1"/>
    <col min="14844" max="14844" width="19.28515625" style="38" customWidth="1"/>
    <col min="14845" max="14845" width="8.5703125" style="38" customWidth="1"/>
    <col min="14846" max="14846" width="17.85546875" style="38" customWidth="1"/>
    <col min="14847" max="14847" width="8" style="38" customWidth="1"/>
    <col min="14848" max="14848" width="14.28515625" style="38" customWidth="1"/>
    <col min="14849" max="14849" width="12" style="38" customWidth="1"/>
    <col min="14850" max="15087" width="6.7109375" style="38"/>
    <col min="15088" max="15088" width="77.5703125" style="38" customWidth="1"/>
    <col min="15089" max="15089" width="21.42578125" style="38" customWidth="1"/>
    <col min="15090" max="15090" width="15.140625" style="38" customWidth="1"/>
    <col min="15091" max="15091" width="16.85546875" style="38" customWidth="1"/>
    <col min="15092" max="15092" width="10.140625" style="38" customWidth="1"/>
    <col min="15093" max="15093" width="20.5703125" style="38" customWidth="1"/>
    <col min="15094" max="15095" width="15.140625" style="38" customWidth="1"/>
    <col min="15096" max="15096" width="16.7109375" style="38" customWidth="1"/>
    <col min="15097" max="15097" width="10.140625" style="38" customWidth="1"/>
    <col min="15098" max="15098" width="18.140625" style="38" customWidth="1"/>
    <col min="15099" max="15099" width="8.42578125" style="38" customWidth="1"/>
    <col min="15100" max="15100" width="19.28515625" style="38" customWidth="1"/>
    <col min="15101" max="15101" width="8.5703125" style="38" customWidth="1"/>
    <col min="15102" max="15102" width="17.85546875" style="38" customWidth="1"/>
    <col min="15103" max="15103" width="8" style="38" customWidth="1"/>
    <col min="15104" max="15104" width="14.28515625" style="38" customWidth="1"/>
    <col min="15105" max="15105" width="12" style="38" customWidth="1"/>
    <col min="15106" max="15343" width="6.7109375" style="38"/>
    <col min="15344" max="15344" width="77.5703125" style="38" customWidth="1"/>
    <col min="15345" max="15345" width="21.42578125" style="38" customWidth="1"/>
    <col min="15346" max="15346" width="15.140625" style="38" customWidth="1"/>
    <col min="15347" max="15347" width="16.85546875" style="38" customWidth="1"/>
    <col min="15348" max="15348" width="10.140625" style="38" customWidth="1"/>
    <col min="15349" max="15349" width="20.5703125" style="38" customWidth="1"/>
    <col min="15350" max="15351" width="15.140625" style="38" customWidth="1"/>
    <col min="15352" max="15352" width="16.7109375" style="38" customWidth="1"/>
    <col min="15353" max="15353" width="10.140625" style="38" customWidth="1"/>
    <col min="15354" max="15354" width="18.140625" style="38" customWidth="1"/>
    <col min="15355" max="15355" width="8.42578125" style="38" customWidth="1"/>
    <col min="15356" max="15356" width="19.28515625" style="38" customWidth="1"/>
    <col min="15357" max="15357" width="8.5703125" style="38" customWidth="1"/>
    <col min="15358" max="15358" width="17.85546875" style="38" customWidth="1"/>
    <col min="15359" max="15359" width="8" style="38" customWidth="1"/>
    <col min="15360" max="15360" width="14.28515625" style="38" customWidth="1"/>
    <col min="15361" max="15361" width="12" style="38" customWidth="1"/>
    <col min="15362" max="15599" width="6.7109375" style="38"/>
    <col min="15600" max="15600" width="77.5703125" style="38" customWidth="1"/>
    <col min="15601" max="15601" width="21.42578125" style="38" customWidth="1"/>
    <col min="15602" max="15602" width="15.140625" style="38" customWidth="1"/>
    <col min="15603" max="15603" width="16.85546875" style="38" customWidth="1"/>
    <col min="15604" max="15604" width="10.140625" style="38" customWidth="1"/>
    <col min="15605" max="15605" width="20.5703125" style="38" customWidth="1"/>
    <col min="15606" max="15607" width="15.140625" style="38" customWidth="1"/>
    <col min="15608" max="15608" width="16.7109375" style="38" customWidth="1"/>
    <col min="15609" max="15609" width="10.140625" style="38" customWidth="1"/>
    <col min="15610" max="15610" width="18.140625" style="38" customWidth="1"/>
    <col min="15611" max="15611" width="8.42578125" style="38" customWidth="1"/>
    <col min="15612" max="15612" width="19.28515625" style="38" customWidth="1"/>
    <col min="15613" max="15613" width="8.5703125" style="38" customWidth="1"/>
    <col min="15614" max="15614" width="17.85546875" style="38" customWidth="1"/>
    <col min="15615" max="15615" width="8" style="38" customWidth="1"/>
    <col min="15616" max="15616" width="14.28515625" style="38" customWidth="1"/>
    <col min="15617" max="15617" width="12" style="38" customWidth="1"/>
    <col min="15618" max="15855" width="6.7109375" style="38"/>
    <col min="15856" max="15856" width="77.5703125" style="38" customWidth="1"/>
    <col min="15857" max="15857" width="21.42578125" style="38" customWidth="1"/>
    <col min="15858" max="15858" width="15.140625" style="38" customWidth="1"/>
    <col min="15859" max="15859" width="16.85546875" style="38" customWidth="1"/>
    <col min="15860" max="15860" width="10.140625" style="38" customWidth="1"/>
    <col min="15861" max="15861" width="20.5703125" style="38" customWidth="1"/>
    <col min="15862" max="15863" width="15.140625" style="38" customWidth="1"/>
    <col min="15864" max="15864" width="16.7109375" style="38" customWidth="1"/>
    <col min="15865" max="15865" width="10.140625" style="38" customWidth="1"/>
    <col min="15866" max="15866" width="18.140625" style="38" customWidth="1"/>
    <col min="15867" max="15867" width="8.42578125" style="38" customWidth="1"/>
    <col min="15868" max="15868" width="19.28515625" style="38" customWidth="1"/>
    <col min="15869" max="15869" width="8.5703125" style="38" customWidth="1"/>
    <col min="15870" max="15870" width="17.85546875" style="38" customWidth="1"/>
    <col min="15871" max="15871" width="8" style="38" customWidth="1"/>
    <col min="15872" max="15872" width="14.28515625" style="38" customWidth="1"/>
    <col min="15873" max="15873" width="12" style="38" customWidth="1"/>
    <col min="15874" max="16111" width="6.7109375" style="38"/>
    <col min="16112" max="16112" width="77.5703125" style="38" customWidth="1"/>
    <col min="16113" max="16113" width="21.42578125" style="38" customWidth="1"/>
    <col min="16114" max="16114" width="15.140625" style="38" customWidth="1"/>
    <col min="16115" max="16115" width="16.85546875" style="38" customWidth="1"/>
    <col min="16116" max="16116" width="10.140625" style="38" customWidth="1"/>
    <col min="16117" max="16117" width="20.5703125" style="38" customWidth="1"/>
    <col min="16118" max="16119" width="15.140625" style="38" customWidth="1"/>
    <col min="16120" max="16120" width="16.7109375" style="38" customWidth="1"/>
    <col min="16121" max="16121" width="10.140625" style="38" customWidth="1"/>
    <col min="16122" max="16122" width="18.140625" style="38" customWidth="1"/>
    <col min="16123" max="16123" width="8.42578125" style="38" customWidth="1"/>
    <col min="16124" max="16124" width="19.28515625" style="38" customWidth="1"/>
    <col min="16125" max="16125" width="8.5703125" style="38" customWidth="1"/>
    <col min="16126" max="16126" width="17.85546875" style="38" customWidth="1"/>
    <col min="16127" max="16127" width="8" style="38" customWidth="1"/>
    <col min="16128" max="16128" width="14.28515625" style="38" customWidth="1"/>
    <col min="16129" max="16129" width="12" style="38" customWidth="1"/>
    <col min="16130" max="16384" width="6.7109375" style="38"/>
  </cols>
  <sheetData>
    <row r="1" spans="1:18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10</v>
      </c>
    </row>
    <row r="3" spans="1:18" ht="18.75" customHeight="1" x14ac:dyDescent="0.2">
      <c r="A3" s="1042" t="s">
        <v>329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</row>
    <row r="4" spans="1:18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18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18" ht="16.5" thickBot="1" x14ac:dyDescent="0.3">
      <c r="A6" s="235"/>
      <c r="B6" s="246" t="s">
        <v>64</v>
      </c>
      <c r="C6" s="284" t="s">
        <v>65</v>
      </c>
      <c r="D6" s="238"/>
      <c r="E6" s="239"/>
      <c r="F6" s="240" t="s">
        <v>64</v>
      </c>
      <c r="G6" s="284" t="s">
        <v>65</v>
      </c>
      <c r="H6" s="237"/>
      <c r="I6" s="238"/>
      <c r="J6" s="239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18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0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38</v>
      </c>
      <c r="L7" s="1041"/>
      <c r="M7" s="1040" t="s">
        <v>39</v>
      </c>
      <c r="N7" s="1041"/>
      <c r="O7" s="1040" t="s">
        <v>40</v>
      </c>
      <c r="P7" s="1041"/>
      <c r="Q7" s="1040" t="s">
        <v>221</v>
      </c>
      <c r="R7" s="1041"/>
    </row>
    <row r="8" spans="1:18" x14ac:dyDescent="0.25">
      <c r="A8" s="235"/>
      <c r="B8" s="246" t="s">
        <v>70</v>
      </c>
      <c r="C8" s="247" t="s">
        <v>71</v>
      </c>
      <c r="D8" s="248" t="s">
        <v>72</v>
      </c>
      <c r="E8" s="239" t="s">
        <v>325</v>
      </c>
      <c r="F8" s="240" t="s">
        <v>70</v>
      </c>
      <c r="G8" s="247" t="s">
        <v>71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18" x14ac:dyDescent="0.25">
      <c r="A9" s="245"/>
      <c r="B9" s="246" t="s">
        <v>74</v>
      </c>
      <c r="C9" s="247" t="s">
        <v>75</v>
      </c>
      <c r="D9" s="252"/>
      <c r="E9" s="239"/>
      <c r="F9" s="240" t="s">
        <v>74</v>
      </c>
      <c r="G9" s="247" t="s">
        <v>75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18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0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18" ht="16.5" thickBot="1" x14ac:dyDescent="0.3">
      <c r="A11" s="285"/>
      <c r="B11" s="286">
        <v>1</v>
      </c>
      <c r="C11" s="287">
        <v>2</v>
      </c>
      <c r="D11" s="288">
        <v>3</v>
      </c>
      <c r="E11" s="289">
        <v>4</v>
      </c>
      <c r="F11" s="286">
        <v>6</v>
      </c>
      <c r="G11" s="289">
        <v>7</v>
      </c>
      <c r="H11" s="289">
        <v>8</v>
      </c>
      <c r="I11" s="289">
        <v>9</v>
      </c>
      <c r="J11" s="289">
        <v>10</v>
      </c>
      <c r="K11" s="286">
        <v>11</v>
      </c>
      <c r="L11" s="290">
        <v>12</v>
      </c>
      <c r="M11" s="286">
        <v>13</v>
      </c>
      <c r="N11" s="290">
        <v>14</v>
      </c>
      <c r="O11" s="286">
        <v>15</v>
      </c>
      <c r="P11" s="290">
        <v>16</v>
      </c>
      <c r="Q11" s="288">
        <v>17</v>
      </c>
      <c r="R11" s="291">
        <v>18</v>
      </c>
    </row>
    <row r="12" spans="1:18" ht="15.75" hidden="1" customHeight="1" x14ac:dyDescent="0.25">
      <c r="A12" s="292" t="s">
        <v>41</v>
      </c>
      <c r="B12" s="262">
        <v>0</v>
      </c>
      <c r="C12" s="262">
        <v>0</v>
      </c>
      <c r="D12" s="262">
        <v>0</v>
      </c>
      <c r="E12" s="263">
        <v>0</v>
      </c>
      <c r="F12" s="261">
        <v>0</v>
      </c>
      <c r="G12" s="262">
        <v>0</v>
      </c>
      <c r="H12" s="262">
        <v>0</v>
      </c>
      <c r="I12" s="262">
        <v>0</v>
      </c>
      <c r="J12" s="263">
        <v>0</v>
      </c>
      <c r="K12" s="264">
        <v>0</v>
      </c>
      <c r="L12" s="265">
        <v>0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</row>
    <row r="13" spans="1:18" ht="16.5" hidden="1" customHeight="1" thickBot="1" x14ac:dyDescent="0.3">
      <c r="A13" s="293" t="s">
        <v>42</v>
      </c>
      <c r="B13" s="269">
        <v>0</v>
      </c>
      <c r="C13" s="269">
        <v>0</v>
      </c>
      <c r="D13" s="269">
        <v>0</v>
      </c>
      <c r="E13" s="270">
        <v>0</v>
      </c>
      <c r="F13" s="268">
        <v>0</v>
      </c>
      <c r="G13" s="269">
        <v>0</v>
      </c>
      <c r="H13" s="269">
        <v>0</v>
      </c>
      <c r="I13" s="269">
        <v>0</v>
      </c>
      <c r="J13" s="270">
        <v>0</v>
      </c>
      <c r="K13" s="271">
        <v>0</v>
      </c>
      <c r="L13" s="272">
        <v>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18" ht="18.95" customHeight="1" x14ac:dyDescent="0.25">
      <c r="A14" s="294" t="s">
        <v>995</v>
      </c>
      <c r="B14" s="262">
        <v>7844178524</v>
      </c>
      <c r="C14" s="262">
        <v>15986953</v>
      </c>
      <c r="D14" s="262">
        <v>7828191571</v>
      </c>
      <c r="E14" s="263">
        <v>15774</v>
      </c>
      <c r="F14" s="261">
        <v>7819258124</v>
      </c>
      <c r="G14" s="262">
        <v>15986953</v>
      </c>
      <c r="H14" s="262">
        <v>0</v>
      </c>
      <c r="I14" s="262">
        <v>7803271171</v>
      </c>
      <c r="J14" s="263">
        <v>15724</v>
      </c>
      <c r="K14" s="264">
        <v>201397838</v>
      </c>
      <c r="L14" s="265">
        <v>495</v>
      </c>
      <c r="M14" s="264">
        <v>0</v>
      </c>
      <c r="N14" s="265">
        <v>0</v>
      </c>
      <c r="O14" s="264">
        <v>7601873333</v>
      </c>
      <c r="P14" s="265">
        <v>15229</v>
      </c>
      <c r="Q14" s="264">
        <v>0</v>
      </c>
      <c r="R14" s="265">
        <v>0</v>
      </c>
    </row>
    <row r="15" spans="1:18" ht="18.95" customHeight="1" x14ac:dyDescent="0.25">
      <c r="A15" s="293" t="s">
        <v>996</v>
      </c>
      <c r="B15" s="269">
        <v>7802218995</v>
      </c>
      <c r="C15" s="269">
        <v>15443816</v>
      </c>
      <c r="D15" s="269">
        <v>7786775179</v>
      </c>
      <c r="E15" s="270">
        <v>15714</v>
      </c>
      <c r="F15" s="268">
        <v>7777298595</v>
      </c>
      <c r="G15" s="269">
        <v>15443816</v>
      </c>
      <c r="H15" s="269">
        <v>0</v>
      </c>
      <c r="I15" s="269">
        <v>7761854779</v>
      </c>
      <c r="J15" s="270">
        <v>15664</v>
      </c>
      <c r="K15" s="271">
        <v>198926347</v>
      </c>
      <c r="L15" s="272">
        <v>490</v>
      </c>
      <c r="M15" s="271">
        <v>0</v>
      </c>
      <c r="N15" s="272">
        <v>0</v>
      </c>
      <c r="O15" s="271">
        <v>7562928432</v>
      </c>
      <c r="P15" s="272">
        <v>15174</v>
      </c>
      <c r="Q15" s="271">
        <v>0</v>
      </c>
      <c r="R15" s="272">
        <v>0</v>
      </c>
    </row>
    <row r="16" spans="1:18" ht="18.95" customHeight="1" x14ac:dyDescent="0.25">
      <c r="A16" s="293" t="s">
        <v>997</v>
      </c>
      <c r="B16" s="269">
        <v>41959529</v>
      </c>
      <c r="C16" s="269">
        <v>543137</v>
      </c>
      <c r="D16" s="269">
        <v>41416392</v>
      </c>
      <c r="E16" s="270">
        <v>60</v>
      </c>
      <c r="F16" s="268">
        <v>41959529</v>
      </c>
      <c r="G16" s="269">
        <v>543137</v>
      </c>
      <c r="H16" s="269">
        <v>0</v>
      </c>
      <c r="I16" s="269">
        <v>41416392</v>
      </c>
      <c r="J16" s="270">
        <v>60</v>
      </c>
      <c r="K16" s="271">
        <v>2471491</v>
      </c>
      <c r="L16" s="272">
        <v>5</v>
      </c>
      <c r="M16" s="271">
        <v>0</v>
      </c>
      <c r="N16" s="272">
        <v>0</v>
      </c>
      <c r="O16" s="271">
        <v>38944901</v>
      </c>
      <c r="P16" s="272">
        <v>55</v>
      </c>
      <c r="Q16" s="271">
        <v>0</v>
      </c>
      <c r="R16" s="272">
        <v>0</v>
      </c>
    </row>
    <row r="17" spans="1:18" ht="18.95" customHeight="1" x14ac:dyDescent="0.25">
      <c r="A17" s="293" t="s">
        <v>961</v>
      </c>
      <c r="B17" s="269">
        <v>8210805333</v>
      </c>
      <c r="C17" s="269">
        <v>25006366</v>
      </c>
      <c r="D17" s="269">
        <v>8185798967</v>
      </c>
      <c r="E17" s="270">
        <v>21234</v>
      </c>
      <c r="F17" s="268">
        <v>8162064686</v>
      </c>
      <c r="G17" s="269">
        <v>24306754</v>
      </c>
      <c r="H17" s="269">
        <v>0</v>
      </c>
      <c r="I17" s="269">
        <v>8137757932</v>
      </c>
      <c r="J17" s="270">
        <v>21237.3</v>
      </c>
      <c r="K17" s="271">
        <v>733988879</v>
      </c>
      <c r="L17" s="272">
        <v>1634.2800000000002</v>
      </c>
      <c r="M17" s="271">
        <v>0</v>
      </c>
      <c r="N17" s="272">
        <v>0</v>
      </c>
      <c r="O17" s="271">
        <v>7403769053</v>
      </c>
      <c r="P17" s="272">
        <v>19603.02</v>
      </c>
      <c r="Q17" s="271">
        <v>0</v>
      </c>
      <c r="R17" s="272">
        <v>0</v>
      </c>
    </row>
    <row r="18" spans="1:18" ht="18.95" customHeight="1" x14ac:dyDescent="0.25">
      <c r="A18" s="295" t="s">
        <v>998</v>
      </c>
      <c r="B18" s="269">
        <v>4408397988</v>
      </c>
      <c r="C18" s="269">
        <v>5253599</v>
      </c>
      <c r="D18" s="269">
        <v>4403144389</v>
      </c>
      <c r="E18" s="269">
        <v>11800</v>
      </c>
      <c r="F18" s="268">
        <v>4361240384</v>
      </c>
      <c r="G18" s="269">
        <v>5253599</v>
      </c>
      <c r="H18" s="269">
        <v>0</v>
      </c>
      <c r="I18" s="269">
        <v>4355986785</v>
      </c>
      <c r="J18" s="270">
        <v>11814</v>
      </c>
      <c r="K18" s="271">
        <v>241143787</v>
      </c>
      <c r="L18" s="272">
        <v>633</v>
      </c>
      <c r="M18" s="271">
        <v>0</v>
      </c>
      <c r="N18" s="272">
        <v>0</v>
      </c>
      <c r="O18" s="271">
        <v>4114842998</v>
      </c>
      <c r="P18" s="272">
        <v>11181</v>
      </c>
      <c r="Q18" s="271">
        <v>0</v>
      </c>
      <c r="R18" s="272">
        <v>0</v>
      </c>
    </row>
    <row r="19" spans="1:18" ht="18.95" customHeight="1" x14ac:dyDescent="0.25">
      <c r="A19" s="295" t="s">
        <v>999</v>
      </c>
      <c r="B19" s="269">
        <v>3426058540</v>
      </c>
      <c r="C19" s="269">
        <v>18504333</v>
      </c>
      <c r="D19" s="269">
        <v>3407554207</v>
      </c>
      <c r="E19" s="269">
        <v>8585</v>
      </c>
      <c r="F19" s="268">
        <v>3426058540</v>
      </c>
      <c r="G19" s="269">
        <v>18504333</v>
      </c>
      <c r="H19" s="269">
        <v>0</v>
      </c>
      <c r="I19" s="269">
        <v>3407554207</v>
      </c>
      <c r="J19" s="270">
        <v>8577.6</v>
      </c>
      <c r="K19" s="271">
        <v>458411825</v>
      </c>
      <c r="L19" s="272">
        <v>905.28000000000009</v>
      </c>
      <c r="M19" s="271">
        <v>0</v>
      </c>
      <c r="N19" s="272">
        <v>0</v>
      </c>
      <c r="O19" s="271">
        <v>2949142382</v>
      </c>
      <c r="P19" s="272">
        <v>7672.3200000000006</v>
      </c>
      <c r="Q19" s="271">
        <v>0</v>
      </c>
      <c r="R19" s="272">
        <v>0</v>
      </c>
    </row>
    <row r="20" spans="1:18" ht="18.95" customHeight="1" x14ac:dyDescent="0.25">
      <c r="A20" s="295" t="s">
        <v>1000</v>
      </c>
      <c r="B20" s="269">
        <v>23895025</v>
      </c>
      <c r="C20" s="269">
        <v>693976</v>
      </c>
      <c r="D20" s="269">
        <v>23201049</v>
      </c>
      <c r="E20" s="269">
        <v>45</v>
      </c>
      <c r="F20" s="268">
        <v>22311982</v>
      </c>
      <c r="G20" s="269">
        <v>94364</v>
      </c>
      <c r="H20" s="269">
        <v>0</v>
      </c>
      <c r="I20" s="269">
        <v>22217618</v>
      </c>
      <c r="J20" s="270">
        <v>41.699999999999996</v>
      </c>
      <c r="K20" s="271">
        <v>1187663</v>
      </c>
      <c r="L20" s="272">
        <v>4</v>
      </c>
      <c r="M20" s="271">
        <v>0</v>
      </c>
      <c r="N20" s="272">
        <v>0</v>
      </c>
      <c r="O20" s="271">
        <v>21029955</v>
      </c>
      <c r="P20" s="272">
        <v>37.699999999999996</v>
      </c>
      <c r="Q20" s="271">
        <v>0</v>
      </c>
      <c r="R20" s="272">
        <v>0</v>
      </c>
    </row>
    <row r="21" spans="1:18" ht="18.95" customHeight="1" x14ac:dyDescent="0.25">
      <c r="A21" s="295" t="s">
        <v>1001</v>
      </c>
      <c r="B21" s="269">
        <v>352453780</v>
      </c>
      <c r="C21" s="269">
        <v>554458</v>
      </c>
      <c r="D21" s="269">
        <v>351899322</v>
      </c>
      <c r="E21" s="269">
        <v>804</v>
      </c>
      <c r="F21" s="268">
        <v>352453780</v>
      </c>
      <c r="G21" s="269">
        <v>454458</v>
      </c>
      <c r="H21" s="269">
        <v>0</v>
      </c>
      <c r="I21" s="269">
        <v>351999322</v>
      </c>
      <c r="J21" s="270">
        <v>804</v>
      </c>
      <c r="K21" s="271">
        <v>33245604</v>
      </c>
      <c r="L21" s="272">
        <v>92</v>
      </c>
      <c r="M21" s="271">
        <v>0</v>
      </c>
      <c r="N21" s="272">
        <v>0</v>
      </c>
      <c r="O21" s="271">
        <v>318753718</v>
      </c>
      <c r="P21" s="272">
        <v>712</v>
      </c>
      <c r="Q21" s="271">
        <v>0</v>
      </c>
      <c r="R21" s="272">
        <v>0</v>
      </c>
    </row>
    <row r="22" spans="1:18" ht="18.95" customHeight="1" x14ac:dyDescent="0.25">
      <c r="A22" s="293" t="s">
        <v>1002</v>
      </c>
      <c r="B22" s="269">
        <v>518181394</v>
      </c>
      <c r="C22" s="269">
        <v>16235612</v>
      </c>
      <c r="D22" s="269">
        <v>501945782</v>
      </c>
      <c r="E22" s="270">
        <v>1175</v>
      </c>
      <c r="F22" s="268">
        <v>519939401</v>
      </c>
      <c r="G22" s="269">
        <v>17993619</v>
      </c>
      <c r="H22" s="269">
        <v>0</v>
      </c>
      <c r="I22" s="269">
        <v>501945782</v>
      </c>
      <c r="J22" s="270">
        <v>1177</v>
      </c>
      <c r="K22" s="271">
        <v>125515699</v>
      </c>
      <c r="L22" s="272">
        <v>357</v>
      </c>
      <c r="M22" s="271">
        <v>0</v>
      </c>
      <c r="N22" s="272">
        <v>0</v>
      </c>
      <c r="O22" s="271">
        <v>376430083</v>
      </c>
      <c r="P22" s="272">
        <v>820</v>
      </c>
      <c r="Q22" s="271">
        <v>0</v>
      </c>
      <c r="R22" s="272">
        <v>0</v>
      </c>
    </row>
    <row r="23" spans="1:18" ht="18.95" customHeight="1" x14ac:dyDescent="0.25">
      <c r="A23" s="293" t="s">
        <v>1003</v>
      </c>
      <c r="B23" s="269">
        <v>518181394</v>
      </c>
      <c r="C23" s="269">
        <v>16235612</v>
      </c>
      <c r="D23" s="269">
        <v>501945782</v>
      </c>
      <c r="E23" s="270">
        <v>1175</v>
      </c>
      <c r="F23" s="268">
        <v>519939401</v>
      </c>
      <c r="G23" s="269">
        <v>17993619</v>
      </c>
      <c r="H23" s="269">
        <v>0</v>
      </c>
      <c r="I23" s="269">
        <v>501945782</v>
      </c>
      <c r="J23" s="270">
        <v>1177</v>
      </c>
      <c r="K23" s="271">
        <v>125515699</v>
      </c>
      <c r="L23" s="272">
        <v>357</v>
      </c>
      <c r="M23" s="271">
        <v>0</v>
      </c>
      <c r="N23" s="272">
        <v>0</v>
      </c>
      <c r="O23" s="271">
        <v>376430083</v>
      </c>
      <c r="P23" s="272">
        <v>820</v>
      </c>
      <c r="Q23" s="271">
        <v>0</v>
      </c>
      <c r="R23" s="272">
        <v>0</v>
      </c>
    </row>
    <row r="24" spans="1:18" ht="18.95" customHeight="1" x14ac:dyDescent="0.25">
      <c r="A24" s="293" t="s">
        <v>963</v>
      </c>
      <c r="B24" s="269">
        <v>588453988</v>
      </c>
      <c r="C24" s="269">
        <v>38220939</v>
      </c>
      <c r="D24" s="269">
        <v>550233049</v>
      </c>
      <c r="E24" s="270">
        <v>1224.72</v>
      </c>
      <c r="F24" s="268">
        <v>582685886</v>
      </c>
      <c r="G24" s="269">
        <v>35336452</v>
      </c>
      <c r="H24" s="269">
        <v>0</v>
      </c>
      <c r="I24" s="269">
        <v>547349434</v>
      </c>
      <c r="J24" s="270">
        <v>1229.78</v>
      </c>
      <c r="K24" s="271">
        <v>81192497</v>
      </c>
      <c r="L24" s="272">
        <v>214.90000000000003</v>
      </c>
      <c r="M24" s="271">
        <v>0</v>
      </c>
      <c r="N24" s="272">
        <v>0</v>
      </c>
      <c r="O24" s="271">
        <v>466156937</v>
      </c>
      <c r="P24" s="272">
        <v>1014.88</v>
      </c>
      <c r="Q24" s="271">
        <v>0</v>
      </c>
      <c r="R24" s="272">
        <v>0</v>
      </c>
    </row>
    <row r="25" spans="1:18" ht="18.95" customHeight="1" x14ac:dyDescent="0.25">
      <c r="A25" s="293" t="s">
        <v>1004</v>
      </c>
      <c r="B25" s="269">
        <v>265237730</v>
      </c>
      <c r="C25" s="269">
        <v>5828955</v>
      </c>
      <c r="D25" s="269">
        <v>259408775</v>
      </c>
      <c r="E25" s="270">
        <v>571</v>
      </c>
      <c r="F25" s="268">
        <v>265237730</v>
      </c>
      <c r="G25" s="269">
        <v>3035955</v>
      </c>
      <c r="H25" s="269">
        <v>0</v>
      </c>
      <c r="I25" s="269">
        <v>262201775</v>
      </c>
      <c r="J25" s="270">
        <v>571</v>
      </c>
      <c r="K25" s="271">
        <v>41337159</v>
      </c>
      <c r="L25" s="272">
        <v>93</v>
      </c>
      <c r="M25" s="271">
        <v>0</v>
      </c>
      <c r="N25" s="270">
        <v>0</v>
      </c>
      <c r="O25" s="271">
        <v>220864616</v>
      </c>
      <c r="P25" s="272">
        <v>478</v>
      </c>
      <c r="Q25" s="271">
        <v>0</v>
      </c>
      <c r="R25" s="272">
        <v>0</v>
      </c>
    </row>
    <row r="26" spans="1:18" ht="18.95" hidden="1" customHeight="1" x14ac:dyDescent="0.25">
      <c r="A26" s="293" t="s">
        <v>1005</v>
      </c>
      <c r="B26" s="269">
        <v>0</v>
      </c>
      <c r="C26" s="269">
        <v>0</v>
      </c>
      <c r="D26" s="269">
        <v>0</v>
      </c>
      <c r="E26" s="270">
        <v>0</v>
      </c>
      <c r="F26" s="268">
        <v>0</v>
      </c>
      <c r="G26" s="269">
        <v>0</v>
      </c>
      <c r="H26" s="269">
        <v>0</v>
      </c>
      <c r="I26" s="269">
        <v>0</v>
      </c>
      <c r="J26" s="270">
        <v>0</v>
      </c>
      <c r="K26" s="271">
        <v>0</v>
      </c>
      <c r="L26" s="272">
        <v>0</v>
      </c>
      <c r="M26" s="271">
        <v>0</v>
      </c>
      <c r="N26" s="270">
        <v>0</v>
      </c>
      <c r="O26" s="271">
        <v>0</v>
      </c>
      <c r="P26" s="272">
        <v>0</v>
      </c>
      <c r="Q26" s="271">
        <v>0</v>
      </c>
      <c r="R26" s="272">
        <v>0</v>
      </c>
    </row>
    <row r="27" spans="1:18" ht="18.95" customHeight="1" x14ac:dyDescent="0.25">
      <c r="A27" s="293" t="s">
        <v>1006</v>
      </c>
      <c r="B27" s="269">
        <v>323216258</v>
      </c>
      <c r="C27" s="269">
        <v>32391984</v>
      </c>
      <c r="D27" s="269">
        <v>290824274</v>
      </c>
      <c r="E27" s="270">
        <v>653.72</v>
      </c>
      <c r="F27" s="268">
        <v>317448156</v>
      </c>
      <c r="G27" s="269">
        <v>32300497</v>
      </c>
      <c r="H27" s="269">
        <v>0</v>
      </c>
      <c r="I27" s="269">
        <v>285147659</v>
      </c>
      <c r="J27" s="270">
        <v>658.78</v>
      </c>
      <c r="K27" s="271">
        <v>39855338</v>
      </c>
      <c r="L27" s="272">
        <v>121.90000000000002</v>
      </c>
      <c r="M27" s="271">
        <v>0</v>
      </c>
      <c r="N27" s="270">
        <v>0</v>
      </c>
      <c r="O27" s="271">
        <v>245292321</v>
      </c>
      <c r="P27" s="272">
        <v>536.88</v>
      </c>
      <c r="Q27" s="271">
        <v>0</v>
      </c>
      <c r="R27" s="272">
        <v>0</v>
      </c>
    </row>
    <row r="28" spans="1:18" ht="18.95" customHeight="1" x14ac:dyDescent="0.25">
      <c r="A28" s="293" t="s">
        <v>966</v>
      </c>
      <c r="B28" s="269">
        <v>376140996</v>
      </c>
      <c r="C28" s="269">
        <v>10664393</v>
      </c>
      <c r="D28" s="269">
        <v>365476603</v>
      </c>
      <c r="E28" s="270">
        <v>761</v>
      </c>
      <c r="F28" s="268">
        <v>373978512</v>
      </c>
      <c r="G28" s="269">
        <v>10664393</v>
      </c>
      <c r="H28" s="269">
        <v>0</v>
      </c>
      <c r="I28" s="269">
        <v>363314119</v>
      </c>
      <c r="J28" s="270">
        <v>754.1</v>
      </c>
      <c r="K28" s="271">
        <v>33997176</v>
      </c>
      <c r="L28" s="270">
        <v>76.099999999999994</v>
      </c>
      <c r="M28" s="271">
        <v>0</v>
      </c>
      <c r="N28" s="270">
        <v>0</v>
      </c>
      <c r="O28" s="271">
        <v>329316943</v>
      </c>
      <c r="P28" s="270">
        <v>678</v>
      </c>
      <c r="Q28" s="271">
        <v>0</v>
      </c>
      <c r="R28" s="272">
        <v>0</v>
      </c>
    </row>
    <row r="29" spans="1:18" ht="18.95" customHeight="1" x14ac:dyDescent="0.25">
      <c r="A29" s="293" t="s">
        <v>1007</v>
      </c>
      <c r="B29" s="269">
        <v>41357560</v>
      </c>
      <c r="C29" s="269">
        <v>1388465</v>
      </c>
      <c r="D29" s="269">
        <v>39969095</v>
      </c>
      <c r="E29" s="270">
        <v>85</v>
      </c>
      <c r="F29" s="268">
        <v>41035336</v>
      </c>
      <c r="G29" s="269">
        <v>1388465</v>
      </c>
      <c r="H29" s="269">
        <v>0</v>
      </c>
      <c r="I29" s="269">
        <v>39646871</v>
      </c>
      <c r="J29" s="269">
        <v>83.1</v>
      </c>
      <c r="K29" s="271">
        <v>4702516</v>
      </c>
      <c r="L29" s="272">
        <v>10.1</v>
      </c>
      <c r="M29" s="271">
        <v>0</v>
      </c>
      <c r="N29" s="270">
        <v>0</v>
      </c>
      <c r="O29" s="271">
        <v>34944355</v>
      </c>
      <c r="P29" s="272">
        <v>73</v>
      </c>
      <c r="Q29" s="271">
        <v>0</v>
      </c>
      <c r="R29" s="272">
        <v>0</v>
      </c>
    </row>
    <row r="30" spans="1:18" ht="18.95" customHeight="1" x14ac:dyDescent="0.25">
      <c r="A30" s="293" t="s">
        <v>1008</v>
      </c>
      <c r="B30" s="269">
        <v>215763664</v>
      </c>
      <c r="C30" s="269">
        <v>3376162</v>
      </c>
      <c r="D30" s="269">
        <v>212387502</v>
      </c>
      <c r="E30" s="270">
        <v>452</v>
      </c>
      <c r="F30" s="268">
        <v>213923404</v>
      </c>
      <c r="G30" s="269">
        <v>3376162</v>
      </c>
      <c r="H30" s="269">
        <v>0</v>
      </c>
      <c r="I30" s="269">
        <v>210547242</v>
      </c>
      <c r="J30" s="269">
        <v>448</v>
      </c>
      <c r="K30" s="271">
        <v>9307942</v>
      </c>
      <c r="L30" s="272">
        <v>22</v>
      </c>
      <c r="M30" s="271">
        <v>0</v>
      </c>
      <c r="N30" s="270">
        <v>0</v>
      </c>
      <c r="O30" s="271">
        <v>201239300</v>
      </c>
      <c r="P30" s="272">
        <v>426</v>
      </c>
      <c r="Q30" s="271">
        <v>0</v>
      </c>
      <c r="R30" s="272">
        <v>0</v>
      </c>
    </row>
    <row r="31" spans="1:18" ht="18.95" customHeight="1" x14ac:dyDescent="0.25">
      <c r="A31" s="293" t="s">
        <v>1009</v>
      </c>
      <c r="B31" s="269">
        <v>63049026</v>
      </c>
      <c r="C31" s="269">
        <v>2592000</v>
      </c>
      <c r="D31" s="269">
        <v>60457026</v>
      </c>
      <c r="E31" s="270">
        <v>126</v>
      </c>
      <c r="F31" s="268">
        <v>63049026</v>
      </c>
      <c r="G31" s="269">
        <v>2592000</v>
      </c>
      <c r="H31" s="269">
        <v>0</v>
      </c>
      <c r="I31" s="269">
        <v>60457026</v>
      </c>
      <c r="J31" s="269">
        <v>126</v>
      </c>
      <c r="K31" s="271">
        <v>7645793</v>
      </c>
      <c r="L31" s="272">
        <v>17</v>
      </c>
      <c r="M31" s="271">
        <v>0</v>
      </c>
      <c r="N31" s="270">
        <v>0</v>
      </c>
      <c r="O31" s="271">
        <v>52811233</v>
      </c>
      <c r="P31" s="272">
        <v>109</v>
      </c>
      <c r="Q31" s="271">
        <v>0</v>
      </c>
      <c r="R31" s="272">
        <v>0</v>
      </c>
    </row>
    <row r="32" spans="1:18" ht="18.95" customHeight="1" x14ac:dyDescent="0.25">
      <c r="A32" s="293" t="s">
        <v>1010</v>
      </c>
      <c r="B32" s="269">
        <v>31211076</v>
      </c>
      <c r="C32" s="269">
        <v>1608064</v>
      </c>
      <c r="D32" s="269">
        <v>29603012</v>
      </c>
      <c r="E32" s="270">
        <v>59</v>
      </c>
      <c r="F32" s="268">
        <v>31211076</v>
      </c>
      <c r="G32" s="269">
        <v>1608064</v>
      </c>
      <c r="H32" s="269">
        <v>0</v>
      </c>
      <c r="I32" s="269">
        <v>29603012</v>
      </c>
      <c r="J32" s="269">
        <v>58</v>
      </c>
      <c r="K32" s="271">
        <v>5601570</v>
      </c>
      <c r="L32" s="272">
        <v>13</v>
      </c>
      <c r="M32" s="271">
        <v>0</v>
      </c>
      <c r="N32" s="270">
        <v>0</v>
      </c>
      <c r="O32" s="271">
        <v>24001442</v>
      </c>
      <c r="P32" s="272">
        <v>45</v>
      </c>
      <c r="Q32" s="271">
        <v>0</v>
      </c>
      <c r="R32" s="272">
        <v>0</v>
      </c>
    </row>
    <row r="33" spans="1:18" ht="18.95" customHeight="1" x14ac:dyDescent="0.25">
      <c r="A33" s="293" t="s">
        <v>1011</v>
      </c>
      <c r="B33" s="269">
        <v>24759670</v>
      </c>
      <c r="C33" s="269">
        <v>1699702</v>
      </c>
      <c r="D33" s="269">
        <v>23059968</v>
      </c>
      <c r="E33" s="270">
        <v>39</v>
      </c>
      <c r="F33" s="268">
        <v>24759670</v>
      </c>
      <c r="G33" s="269">
        <v>1699702</v>
      </c>
      <c r="H33" s="269">
        <v>0</v>
      </c>
      <c r="I33" s="269">
        <v>23059968</v>
      </c>
      <c r="J33" s="269">
        <v>39</v>
      </c>
      <c r="K33" s="271">
        <v>6739355</v>
      </c>
      <c r="L33" s="272">
        <v>14</v>
      </c>
      <c r="M33" s="271">
        <v>0</v>
      </c>
      <c r="N33" s="270">
        <v>0</v>
      </c>
      <c r="O33" s="271">
        <v>16320613</v>
      </c>
      <c r="P33" s="270">
        <v>25</v>
      </c>
      <c r="Q33" s="271">
        <v>0</v>
      </c>
      <c r="R33" s="272">
        <v>0</v>
      </c>
    </row>
    <row r="34" spans="1:18" ht="18.95" customHeight="1" x14ac:dyDescent="0.25">
      <c r="A34" s="293" t="s">
        <v>967</v>
      </c>
      <c r="B34" s="269">
        <v>235313009</v>
      </c>
      <c r="C34" s="269">
        <v>891774</v>
      </c>
      <c r="D34" s="269">
        <v>234421235</v>
      </c>
      <c r="E34" s="270">
        <v>413</v>
      </c>
      <c r="F34" s="268">
        <v>236514318</v>
      </c>
      <c r="G34" s="269">
        <v>891774</v>
      </c>
      <c r="H34" s="269">
        <v>0</v>
      </c>
      <c r="I34" s="269">
        <v>235622544</v>
      </c>
      <c r="J34" s="270">
        <v>415</v>
      </c>
      <c r="K34" s="271">
        <v>28043718</v>
      </c>
      <c r="L34" s="270">
        <v>57</v>
      </c>
      <c r="M34" s="271">
        <v>0</v>
      </c>
      <c r="N34" s="270">
        <v>0</v>
      </c>
      <c r="O34" s="271">
        <v>207578826</v>
      </c>
      <c r="P34" s="270">
        <v>358</v>
      </c>
      <c r="Q34" s="271">
        <v>0</v>
      </c>
      <c r="R34" s="272">
        <v>0</v>
      </c>
    </row>
    <row r="35" spans="1:18" ht="18.95" customHeight="1" x14ac:dyDescent="0.25">
      <c r="A35" s="293" t="s">
        <v>1012</v>
      </c>
      <c r="B35" s="269">
        <v>109006980</v>
      </c>
      <c r="C35" s="269">
        <v>609232</v>
      </c>
      <c r="D35" s="269">
        <v>108397748</v>
      </c>
      <c r="E35" s="270">
        <v>166</v>
      </c>
      <c r="F35" s="268">
        <v>109006980</v>
      </c>
      <c r="G35" s="269">
        <v>609232</v>
      </c>
      <c r="H35" s="269">
        <v>0</v>
      </c>
      <c r="I35" s="269">
        <v>108397748</v>
      </c>
      <c r="J35" s="269">
        <v>166</v>
      </c>
      <c r="K35" s="271">
        <v>9027810</v>
      </c>
      <c r="L35" s="272">
        <v>15</v>
      </c>
      <c r="M35" s="271">
        <v>0</v>
      </c>
      <c r="N35" s="270">
        <v>0</v>
      </c>
      <c r="O35" s="271">
        <v>99369938</v>
      </c>
      <c r="P35" s="272">
        <v>151</v>
      </c>
      <c r="Q35" s="271">
        <v>0</v>
      </c>
      <c r="R35" s="272">
        <v>0</v>
      </c>
    </row>
    <row r="36" spans="1:18" ht="18.95" customHeight="1" x14ac:dyDescent="0.25">
      <c r="A36" s="293" t="s">
        <v>1013</v>
      </c>
      <c r="B36" s="269">
        <v>40515583</v>
      </c>
      <c r="C36" s="269">
        <v>78361</v>
      </c>
      <c r="D36" s="269">
        <v>40437222</v>
      </c>
      <c r="E36" s="270">
        <v>85</v>
      </c>
      <c r="F36" s="268">
        <v>40701476</v>
      </c>
      <c r="G36" s="269">
        <v>78361</v>
      </c>
      <c r="H36" s="269">
        <v>0</v>
      </c>
      <c r="I36" s="269">
        <v>40623115</v>
      </c>
      <c r="J36" s="269">
        <v>85</v>
      </c>
      <c r="K36" s="271">
        <v>5832659</v>
      </c>
      <c r="L36" s="272">
        <v>16</v>
      </c>
      <c r="M36" s="271">
        <v>0</v>
      </c>
      <c r="N36" s="270">
        <v>0</v>
      </c>
      <c r="O36" s="271">
        <v>34790456</v>
      </c>
      <c r="P36" s="272">
        <v>69</v>
      </c>
      <c r="Q36" s="271">
        <v>0</v>
      </c>
      <c r="R36" s="272">
        <v>0</v>
      </c>
    </row>
    <row r="37" spans="1:18" ht="18.95" customHeight="1" x14ac:dyDescent="0.25">
      <c r="A37" s="293" t="s">
        <v>1014</v>
      </c>
      <c r="B37" s="269">
        <v>54612201</v>
      </c>
      <c r="C37" s="269">
        <v>123612</v>
      </c>
      <c r="D37" s="269">
        <v>54488589</v>
      </c>
      <c r="E37" s="270">
        <v>109</v>
      </c>
      <c r="F37" s="268">
        <v>55627617</v>
      </c>
      <c r="G37" s="269">
        <v>123612</v>
      </c>
      <c r="H37" s="269">
        <v>0</v>
      </c>
      <c r="I37" s="269">
        <v>55504005</v>
      </c>
      <c r="J37" s="269">
        <v>111</v>
      </c>
      <c r="K37" s="271">
        <v>4732823</v>
      </c>
      <c r="L37" s="272">
        <v>11</v>
      </c>
      <c r="M37" s="271">
        <v>0</v>
      </c>
      <c r="N37" s="270">
        <v>0</v>
      </c>
      <c r="O37" s="271">
        <v>50771182</v>
      </c>
      <c r="P37" s="272">
        <v>100</v>
      </c>
      <c r="Q37" s="271">
        <v>0</v>
      </c>
      <c r="R37" s="272">
        <v>0</v>
      </c>
    </row>
    <row r="38" spans="1:18" ht="18.95" customHeight="1" x14ac:dyDescent="0.25">
      <c r="A38" s="293" t="s">
        <v>1015</v>
      </c>
      <c r="B38" s="269">
        <v>22677050</v>
      </c>
      <c r="C38" s="269">
        <v>29800</v>
      </c>
      <c r="D38" s="269">
        <v>22647250</v>
      </c>
      <c r="E38" s="270">
        <v>38</v>
      </c>
      <c r="F38" s="268">
        <v>22677050</v>
      </c>
      <c r="G38" s="269">
        <v>29800</v>
      </c>
      <c r="H38" s="269">
        <v>0</v>
      </c>
      <c r="I38" s="269">
        <v>22647250</v>
      </c>
      <c r="J38" s="269">
        <v>38</v>
      </c>
      <c r="K38" s="271">
        <v>0</v>
      </c>
      <c r="L38" s="272">
        <v>0</v>
      </c>
      <c r="M38" s="271">
        <v>0</v>
      </c>
      <c r="N38" s="270">
        <v>0</v>
      </c>
      <c r="O38" s="271">
        <v>22647250</v>
      </c>
      <c r="P38" s="270">
        <v>38</v>
      </c>
      <c r="Q38" s="271">
        <v>0</v>
      </c>
      <c r="R38" s="272">
        <v>0</v>
      </c>
    </row>
    <row r="39" spans="1:18" ht="18.95" customHeight="1" x14ac:dyDescent="0.25">
      <c r="A39" s="293" t="s">
        <v>1016</v>
      </c>
      <c r="B39" s="269">
        <v>8501195</v>
      </c>
      <c r="C39" s="269">
        <v>50769</v>
      </c>
      <c r="D39" s="269">
        <v>8450426</v>
      </c>
      <c r="E39" s="270">
        <v>15</v>
      </c>
      <c r="F39" s="268">
        <v>8501195</v>
      </c>
      <c r="G39" s="269">
        <v>50769</v>
      </c>
      <c r="H39" s="269">
        <v>0</v>
      </c>
      <c r="I39" s="269">
        <v>8450426</v>
      </c>
      <c r="J39" s="270">
        <v>15</v>
      </c>
      <c r="K39" s="271">
        <v>8450426</v>
      </c>
      <c r="L39" s="270">
        <v>15</v>
      </c>
      <c r="M39" s="271">
        <v>0</v>
      </c>
      <c r="N39" s="270">
        <v>0</v>
      </c>
      <c r="O39" s="271">
        <v>0</v>
      </c>
      <c r="P39" s="270">
        <v>1.1102230246251565E-16</v>
      </c>
      <c r="Q39" s="271">
        <v>0</v>
      </c>
      <c r="R39" s="272">
        <v>0</v>
      </c>
    </row>
    <row r="40" spans="1:18" ht="18.95" customHeight="1" x14ac:dyDescent="0.25">
      <c r="A40" s="293" t="s">
        <v>969</v>
      </c>
      <c r="B40" s="269">
        <v>2031399020</v>
      </c>
      <c r="C40" s="269">
        <v>17268522</v>
      </c>
      <c r="D40" s="269">
        <v>2014130498</v>
      </c>
      <c r="E40" s="270">
        <v>4354</v>
      </c>
      <c r="F40" s="268">
        <v>2064705119</v>
      </c>
      <c r="G40" s="269">
        <v>17426311</v>
      </c>
      <c r="H40" s="269">
        <v>0</v>
      </c>
      <c r="I40" s="269">
        <v>2047278808</v>
      </c>
      <c r="J40" s="270">
        <v>4354</v>
      </c>
      <c r="K40" s="271">
        <v>165356949</v>
      </c>
      <c r="L40" s="270">
        <v>467.95000000000005</v>
      </c>
      <c r="M40" s="271">
        <v>0</v>
      </c>
      <c r="N40" s="270">
        <v>0</v>
      </c>
      <c r="O40" s="271">
        <v>1881921859</v>
      </c>
      <c r="P40" s="270">
        <v>3886.0499999999997</v>
      </c>
      <c r="Q40" s="271">
        <v>0</v>
      </c>
      <c r="R40" s="272">
        <v>0</v>
      </c>
    </row>
    <row r="41" spans="1:18" ht="18.95" customHeight="1" x14ac:dyDescent="0.25">
      <c r="A41" s="293" t="s">
        <v>1017</v>
      </c>
      <c r="B41" s="269">
        <v>667622710</v>
      </c>
      <c r="C41" s="269">
        <v>1000000</v>
      </c>
      <c r="D41" s="269">
        <v>666622710</v>
      </c>
      <c r="E41" s="270">
        <v>1326</v>
      </c>
      <c r="F41" s="268">
        <v>667622710</v>
      </c>
      <c r="G41" s="269">
        <v>1000000</v>
      </c>
      <c r="H41" s="269">
        <v>0</v>
      </c>
      <c r="I41" s="269">
        <v>666622710</v>
      </c>
      <c r="J41" s="269">
        <v>1326</v>
      </c>
      <c r="K41" s="271">
        <v>14756490</v>
      </c>
      <c r="L41" s="272">
        <v>41.6</v>
      </c>
      <c r="M41" s="271">
        <v>0</v>
      </c>
      <c r="N41" s="270">
        <v>0</v>
      </c>
      <c r="O41" s="271">
        <v>651866220</v>
      </c>
      <c r="P41" s="272">
        <v>1284.3999999999999</v>
      </c>
      <c r="Q41" s="271">
        <v>0</v>
      </c>
      <c r="R41" s="272">
        <v>0</v>
      </c>
    </row>
    <row r="42" spans="1:18" ht="18.95" customHeight="1" x14ac:dyDescent="0.25">
      <c r="A42" s="293" t="s">
        <v>1018</v>
      </c>
      <c r="B42" s="269">
        <v>455155014</v>
      </c>
      <c r="C42" s="269">
        <v>3612387</v>
      </c>
      <c r="D42" s="269">
        <v>451542627</v>
      </c>
      <c r="E42" s="270">
        <v>1066</v>
      </c>
      <c r="F42" s="268">
        <v>458461113</v>
      </c>
      <c r="G42" s="269">
        <v>3770176</v>
      </c>
      <c r="H42" s="269">
        <v>0</v>
      </c>
      <c r="I42" s="269">
        <v>454690937</v>
      </c>
      <c r="J42" s="269">
        <v>1066</v>
      </c>
      <c r="K42" s="271">
        <v>87801372</v>
      </c>
      <c r="L42" s="270">
        <v>273.10000000000002</v>
      </c>
      <c r="M42" s="271">
        <v>0</v>
      </c>
      <c r="N42" s="270">
        <v>0</v>
      </c>
      <c r="O42" s="271">
        <v>366889565</v>
      </c>
      <c r="P42" s="270">
        <v>792.9</v>
      </c>
      <c r="Q42" s="271">
        <v>0</v>
      </c>
      <c r="R42" s="272">
        <v>0</v>
      </c>
    </row>
    <row r="43" spans="1:18" ht="18.95" customHeight="1" x14ac:dyDescent="0.25">
      <c r="A43" s="293" t="s">
        <v>1019</v>
      </c>
      <c r="B43" s="269">
        <v>280486403</v>
      </c>
      <c r="C43" s="269">
        <v>1249282</v>
      </c>
      <c r="D43" s="269">
        <v>279237121</v>
      </c>
      <c r="E43" s="270">
        <v>559</v>
      </c>
      <c r="F43" s="268">
        <v>280486403</v>
      </c>
      <c r="G43" s="269">
        <v>1249282</v>
      </c>
      <c r="H43" s="269">
        <v>0</v>
      </c>
      <c r="I43" s="269">
        <v>279237121</v>
      </c>
      <c r="J43" s="269">
        <v>559</v>
      </c>
      <c r="K43" s="271">
        <v>20045239</v>
      </c>
      <c r="L43" s="272">
        <v>49.25</v>
      </c>
      <c r="M43" s="271">
        <v>0</v>
      </c>
      <c r="N43" s="270">
        <v>0</v>
      </c>
      <c r="O43" s="271">
        <v>259191882</v>
      </c>
      <c r="P43" s="270">
        <v>509.75</v>
      </c>
      <c r="Q43" s="271">
        <v>0</v>
      </c>
      <c r="R43" s="272">
        <v>0</v>
      </c>
    </row>
    <row r="44" spans="1:18" ht="18.95" customHeight="1" x14ac:dyDescent="0.25">
      <c r="A44" s="293" t="s">
        <v>1020</v>
      </c>
      <c r="B44" s="269">
        <v>29286248</v>
      </c>
      <c r="C44" s="269">
        <v>60703</v>
      </c>
      <c r="D44" s="269">
        <v>29225545</v>
      </c>
      <c r="E44" s="270">
        <v>63</v>
      </c>
      <c r="F44" s="268">
        <v>29286248</v>
      </c>
      <c r="G44" s="269">
        <v>60703</v>
      </c>
      <c r="H44" s="269">
        <v>0</v>
      </c>
      <c r="I44" s="269">
        <v>29225545</v>
      </c>
      <c r="J44" s="269">
        <v>63</v>
      </c>
      <c r="K44" s="271">
        <v>0</v>
      </c>
      <c r="L44" s="272">
        <v>0</v>
      </c>
      <c r="M44" s="271">
        <v>0</v>
      </c>
      <c r="N44" s="270">
        <v>0</v>
      </c>
      <c r="O44" s="271">
        <v>29225545</v>
      </c>
      <c r="P44" s="272">
        <v>63</v>
      </c>
      <c r="Q44" s="271">
        <v>0</v>
      </c>
      <c r="R44" s="272">
        <v>0</v>
      </c>
    </row>
    <row r="45" spans="1:18" ht="18.95" hidden="1" customHeight="1" x14ac:dyDescent="0.25">
      <c r="A45" s="293" t="s">
        <v>1021</v>
      </c>
      <c r="B45" s="269">
        <v>0</v>
      </c>
      <c r="C45" s="269">
        <v>0</v>
      </c>
      <c r="D45" s="269">
        <v>0</v>
      </c>
      <c r="E45" s="270">
        <v>0</v>
      </c>
      <c r="F45" s="268"/>
      <c r="G45" s="269"/>
      <c r="H45" s="269">
        <v>0</v>
      </c>
      <c r="I45" s="269"/>
      <c r="J45" s="269"/>
      <c r="K45" s="271">
        <v>0</v>
      </c>
      <c r="L45" s="272">
        <v>0</v>
      </c>
      <c r="M45" s="271">
        <v>0</v>
      </c>
      <c r="N45" s="270">
        <v>0</v>
      </c>
      <c r="O45" s="271">
        <v>0</v>
      </c>
      <c r="P45" s="272">
        <v>0</v>
      </c>
      <c r="Q45" s="271">
        <v>0</v>
      </c>
      <c r="R45" s="272">
        <v>0</v>
      </c>
    </row>
    <row r="46" spans="1:18" ht="18.95" customHeight="1" x14ac:dyDescent="0.25">
      <c r="A46" s="293" t="s">
        <v>1022</v>
      </c>
      <c r="B46" s="269">
        <v>30679708</v>
      </c>
      <c r="C46" s="269">
        <v>222944</v>
      </c>
      <c r="D46" s="269">
        <v>30456764</v>
      </c>
      <c r="E46" s="270">
        <v>77</v>
      </c>
      <c r="F46" s="268">
        <v>30679708</v>
      </c>
      <c r="G46" s="269">
        <v>222944</v>
      </c>
      <c r="H46" s="269">
        <v>0</v>
      </c>
      <c r="I46" s="269">
        <v>30456764</v>
      </c>
      <c r="J46" s="269">
        <v>77</v>
      </c>
      <c r="K46" s="271">
        <v>7594952</v>
      </c>
      <c r="L46" s="272">
        <v>25</v>
      </c>
      <c r="M46" s="271">
        <v>0</v>
      </c>
      <c r="N46" s="270">
        <v>0</v>
      </c>
      <c r="O46" s="271">
        <v>22861812</v>
      </c>
      <c r="P46" s="272">
        <v>52</v>
      </c>
      <c r="Q46" s="271">
        <v>0</v>
      </c>
      <c r="R46" s="272">
        <v>0</v>
      </c>
    </row>
    <row r="47" spans="1:18" ht="18.95" customHeight="1" x14ac:dyDescent="0.25">
      <c r="A47" s="293" t="s">
        <v>1023</v>
      </c>
      <c r="B47" s="269">
        <v>568168937</v>
      </c>
      <c r="C47" s="269">
        <v>11123206</v>
      </c>
      <c r="D47" s="269">
        <v>557045731</v>
      </c>
      <c r="E47" s="270">
        <v>1263</v>
      </c>
      <c r="F47" s="268">
        <v>598168937</v>
      </c>
      <c r="G47" s="269">
        <v>11123206</v>
      </c>
      <c r="H47" s="269">
        <v>0</v>
      </c>
      <c r="I47" s="269">
        <v>587045731</v>
      </c>
      <c r="J47" s="269">
        <v>1263</v>
      </c>
      <c r="K47" s="271">
        <v>35158896</v>
      </c>
      <c r="L47" s="270">
        <v>79</v>
      </c>
      <c r="M47" s="271">
        <v>0</v>
      </c>
      <c r="N47" s="270">
        <v>0</v>
      </c>
      <c r="O47" s="271">
        <v>551886835</v>
      </c>
      <c r="P47" s="270">
        <v>1184</v>
      </c>
      <c r="Q47" s="271">
        <v>0</v>
      </c>
      <c r="R47" s="272">
        <v>0</v>
      </c>
    </row>
    <row r="48" spans="1:18" ht="18.95" customHeight="1" x14ac:dyDescent="0.25">
      <c r="A48" s="293" t="s">
        <v>970</v>
      </c>
      <c r="B48" s="269">
        <v>311036916</v>
      </c>
      <c r="C48" s="269">
        <v>19185947</v>
      </c>
      <c r="D48" s="269">
        <v>291850969</v>
      </c>
      <c r="E48" s="270">
        <v>541.6</v>
      </c>
      <c r="F48" s="268">
        <v>313843022</v>
      </c>
      <c r="G48" s="269">
        <v>22160435</v>
      </c>
      <c r="H48" s="269">
        <v>0</v>
      </c>
      <c r="I48" s="269">
        <v>291682587</v>
      </c>
      <c r="J48" s="270">
        <v>540.6</v>
      </c>
      <c r="K48" s="271">
        <v>34686831</v>
      </c>
      <c r="L48" s="270">
        <v>78.799999999999983</v>
      </c>
      <c r="M48" s="271">
        <v>0</v>
      </c>
      <c r="N48" s="270">
        <v>0</v>
      </c>
      <c r="O48" s="271">
        <v>256995756</v>
      </c>
      <c r="P48" s="270">
        <v>461.8</v>
      </c>
      <c r="Q48" s="271">
        <v>0</v>
      </c>
      <c r="R48" s="272">
        <v>0</v>
      </c>
    </row>
    <row r="49" spans="1:18" ht="18.95" customHeight="1" x14ac:dyDescent="0.25">
      <c r="A49" s="293" t="s">
        <v>1024</v>
      </c>
      <c r="B49" s="269">
        <v>311036916</v>
      </c>
      <c r="C49" s="269">
        <v>19185947</v>
      </c>
      <c r="D49" s="269">
        <v>291850969</v>
      </c>
      <c r="E49" s="270">
        <v>541.6</v>
      </c>
      <c r="F49" s="268">
        <v>313843022</v>
      </c>
      <c r="G49" s="269">
        <v>22160435</v>
      </c>
      <c r="H49" s="269">
        <v>0</v>
      </c>
      <c r="I49" s="269">
        <v>291682587</v>
      </c>
      <c r="J49" s="269">
        <v>540.6</v>
      </c>
      <c r="K49" s="271">
        <v>34686831</v>
      </c>
      <c r="L49" s="270">
        <v>78.799999999999983</v>
      </c>
      <c r="M49" s="271">
        <v>0</v>
      </c>
      <c r="N49" s="270">
        <v>0</v>
      </c>
      <c r="O49" s="271">
        <v>256995756</v>
      </c>
      <c r="P49" s="270">
        <v>461.8</v>
      </c>
      <c r="Q49" s="271">
        <v>0</v>
      </c>
      <c r="R49" s="272">
        <v>0</v>
      </c>
    </row>
    <row r="50" spans="1:18" ht="18.95" customHeight="1" x14ac:dyDescent="0.25">
      <c r="A50" s="293" t="s">
        <v>972</v>
      </c>
      <c r="B50" s="269">
        <v>1114161463</v>
      </c>
      <c r="C50" s="269">
        <v>10122332</v>
      </c>
      <c r="D50" s="269">
        <v>1104039131</v>
      </c>
      <c r="E50" s="270">
        <v>2477.6099999999997</v>
      </c>
      <c r="F50" s="268">
        <v>1190934495</v>
      </c>
      <c r="G50" s="269">
        <v>9522332</v>
      </c>
      <c r="H50" s="269">
        <v>0</v>
      </c>
      <c r="I50" s="269">
        <v>1181412163</v>
      </c>
      <c r="J50" s="270">
        <v>2609.6099999999997</v>
      </c>
      <c r="K50" s="271">
        <v>137938148</v>
      </c>
      <c r="L50" s="270">
        <v>359.85999999999996</v>
      </c>
      <c r="M50" s="271">
        <v>0</v>
      </c>
      <c r="N50" s="270">
        <v>0</v>
      </c>
      <c r="O50" s="271">
        <v>1043474015</v>
      </c>
      <c r="P50" s="270">
        <v>2249.75</v>
      </c>
      <c r="Q50" s="271">
        <v>0</v>
      </c>
      <c r="R50" s="272">
        <v>0</v>
      </c>
    </row>
    <row r="51" spans="1:18" ht="18.95" customHeight="1" x14ac:dyDescent="0.25">
      <c r="A51" s="293" t="s">
        <v>1025</v>
      </c>
      <c r="B51" s="269">
        <v>119541589</v>
      </c>
      <c r="C51" s="269">
        <v>3603521</v>
      </c>
      <c r="D51" s="269">
        <v>115938068</v>
      </c>
      <c r="E51" s="270">
        <v>307</v>
      </c>
      <c r="F51" s="268">
        <v>119541589</v>
      </c>
      <c r="G51" s="269">
        <v>3603521</v>
      </c>
      <c r="H51" s="269">
        <v>0</v>
      </c>
      <c r="I51" s="269">
        <v>115938068</v>
      </c>
      <c r="J51" s="269">
        <v>307</v>
      </c>
      <c r="K51" s="271">
        <v>24155111</v>
      </c>
      <c r="L51" s="270">
        <v>67</v>
      </c>
      <c r="M51" s="271">
        <v>0</v>
      </c>
      <c r="N51" s="270">
        <v>0</v>
      </c>
      <c r="O51" s="271">
        <v>91782957</v>
      </c>
      <c r="P51" s="270">
        <v>240</v>
      </c>
      <c r="Q51" s="271">
        <v>0</v>
      </c>
      <c r="R51" s="272">
        <v>0</v>
      </c>
    </row>
    <row r="52" spans="1:18" ht="18.95" customHeight="1" x14ac:dyDescent="0.25">
      <c r="A52" s="293" t="s">
        <v>1026</v>
      </c>
      <c r="B52" s="269">
        <v>994619874</v>
      </c>
      <c r="C52" s="269">
        <v>6518811</v>
      </c>
      <c r="D52" s="269">
        <v>988101063</v>
      </c>
      <c r="E52" s="270">
        <v>2170.6099999999997</v>
      </c>
      <c r="F52" s="268">
        <v>1071392906</v>
      </c>
      <c r="G52" s="269">
        <v>5918811</v>
      </c>
      <c r="H52" s="269">
        <v>0</v>
      </c>
      <c r="I52" s="269">
        <v>1065474095</v>
      </c>
      <c r="J52" s="269">
        <v>2302.6099999999997</v>
      </c>
      <c r="K52" s="271">
        <v>113783037</v>
      </c>
      <c r="L52" s="270">
        <v>292.85999999999996</v>
      </c>
      <c r="M52" s="271">
        <v>0</v>
      </c>
      <c r="N52" s="270">
        <v>0</v>
      </c>
      <c r="O52" s="271">
        <v>951691058</v>
      </c>
      <c r="P52" s="270">
        <v>2009.7499999999998</v>
      </c>
      <c r="Q52" s="271">
        <v>0</v>
      </c>
      <c r="R52" s="272">
        <v>0</v>
      </c>
    </row>
    <row r="53" spans="1:18" ht="18.95" customHeight="1" x14ac:dyDescent="0.25">
      <c r="A53" s="293" t="s">
        <v>977</v>
      </c>
      <c r="B53" s="269">
        <v>1973710623</v>
      </c>
      <c r="C53" s="269">
        <v>2524730</v>
      </c>
      <c r="D53" s="269">
        <v>1971185893</v>
      </c>
      <c r="E53" s="270">
        <v>4889</v>
      </c>
      <c r="F53" s="268">
        <v>1973710623</v>
      </c>
      <c r="G53" s="269">
        <v>2957730</v>
      </c>
      <c r="H53" s="269">
        <v>0</v>
      </c>
      <c r="I53" s="269">
        <v>1970752893</v>
      </c>
      <c r="J53" s="270">
        <v>4889</v>
      </c>
      <c r="K53" s="271">
        <v>121225786</v>
      </c>
      <c r="L53" s="270">
        <v>340.1</v>
      </c>
      <c r="M53" s="271">
        <v>0</v>
      </c>
      <c r="N53" s="270">
        <v>0</v>
      </c>
      <c r="O53" s="271">
        <v>1849527107</v>
      </c>
      <c r="P53" s="270">
        <v>4548.8999999999996</v>
      </c>
      <c r="Q53" s="271">
        <v>0</v>
      </c>
      <c r="R53" s="272">
        <v>0</v>
      </c>
    </row>
    <row r="54" spans="1:18" ht="18.95" customHeight="1" x14ac:dyDescent="0.25">
      <c r="A54" s="293" t="s">
        <v>1027</v>
      </c>
      <c r="B54" s="268">
        <v>1775882601</v>
      </c>
      <c r="C54" s="269">
        <v>1428000</v>
      </c>
      <c r="D54" s="269">
        <v>1774454601</v>
      </c>
      <c r="E54" s="269">
        <v>4420</v>
      </c>
      <c r="F54" s="268">
        <v>1775882601</v>
      </c>
      <c r="G54" s="269">
        <v>2105400</v>
      </c>
      <c r="H54" s="269">
        <v>0</v>
      </c>
      <c r="I54" s="269">
        <v>1773777201</v>
      </c>
      <c r="J54" s="269">
        <v>4420</v>
      </c>
      <c r="K54" s="271">
        <v>61719750</v>
      </c>
      <c r="L54" s="270">
        <v>163.80000000000001</v>
      </c>
      <c r="M54" s="271">
        <v>0</v>
      </c>
      <c r="N54" s="270">
        <v>0</v>
      </c>
      <c r="O54" s="271">
        <v>1712057451</v>
      </c>
      <c r="P54" s="270">
        <v>4256.2</v>
      </c>
      <c r="Q54" s="271">
        <v>0</v>
      </c>
      <c r="R54" s="272">
        <v>0</v>
      </c>
    </row>
    <row r="55" spans="1:18" ht="18.95" customHeight="1" x14ac:dyDescent="0.25">
      <c r="A55" s="293" t="s">
        <v>1028</v>
      </c>
      <c r="B55" s="268">
        <v>45506275</v>
      </c>
      <c r="C55" s="269">
        <v>188400</v>
      </c>
      <c r="D55" s="269">
        <v>45317875</v>
      </c>
      <c r="E55" s="269">
        <v>87</v>
      </c>
      <c r="F55" s="268">
        <v>45506275</v>
      </c>
      <c r="G55" s="269">
        <v>144000</v>
      </c>
      <c r="H55" s="269">
        <v>0</v>
      </c>
      <c r="I55" s="269">
        <v>45362275</v>
      </c>
      <c r="J55" s="269">
        <v>87</v>
      </c>
      <c r="K55" s="271">
        <v>3489270</v>
      </c>
      <c r="L55" s="270">
        <v>10.3</v>
      </c>
      <c r="M55" s="271">
        <v>0</v>
      </c>
      <c r="N55" s="270">
        <v>0</v>
      </c>
      <c r="O55" s="271">
        <v>41873005</v>
      </c>
      <c r="P55" s="270">
        <v>76.7</v>
      </c>
      <c r="Q55" s="271">
        <v>0</v>
      </c>
      <c r="R55" s="272">
        <v>0</v>
      </c>
    </row>
    <row r="56" spans="1:18" ht="18.95" customHeight="1" x14ac:dyDescent="0.25">
      <c r="A56" s="293" t="s">
        <v>1029</v>
      </c>
      <c r="B56" s="268">
        <v>152321747</v>
      </c>
      <c r="C56" s="269">
        <v>908330</v>
      </c>
      <c r="D56" s="269">
        <v>151413417</v>
      </c>
      <c r="E56" s="269">
        <v>382</v>
      </c>
      <c r="F56" s="268">
        <v>152321747</v>
      </c>
      <c r="G56" s="269">
        <v>708330</v>
      </c>
      <c r="H56" s="269">
        <v>0</v>
      </c>
      <c r="I56" s="269">
        <v>151613417</v>
      </c>
      <c r="J56" s="269">
        <v>382</v>
      </c>
      <c r="K56" s="271">
        <v>56016766</v>
      </c>
      <c r="L56" s="270">
        <v>166</v>
      </c>
      <c r="M56" s="271">
        <v>0</v>
      </c>
      <c r="N56" s="270">
        <v>0</v>
      </c>
      <c r="O56" s="271">
        <v>95596651</v>
      </c>
      <c r="P56" s="270">
        <v>216</v>
      </c>
      <c r="Q56" s="271">
        <v>0</v>
      </c>
      <c r="R56" s="272">
        <v>0</v>
      </c>
    </row>
    <row r="57" spans="1:18" ht="18.95" customHeight="1" x14ac:dyDescent="0.25">
      <c r="A57" s="293" t="s">
        <v>981</v>
      </c>
      <c r="B57" s="268">
        <v>54470946</v>
      </c>
      <c r="C57" s="269">
        <v>303513</v>
      </c>
      <c r="D57" s="269">
        <v>54167433</v>
      </c>
      <c r="E57" s="269">
        <v>145</v>
      </c>
      <c r="F57" s="268">
        <v>54470946</v>
      </c>
      <c r="G57" s="269">
        <v>303513</v>
      </c>
      <c r="H57" s="269">
        <v>0</v>
      </c>
      <c r="I57" s="269">
        <v>54167433</v>
      </c>
      <c r="J57" s="270">
        <v>145</v>
      </c>
      <c r="K57" s="271">
        <v>22686166</v>
      </c>
      <c r="L57" s="270">
        <v>65</v>
      </c>
      <c r="M57" s="271">
        <v>0</v>
      </c>
      <c r="N57" s="270">
        <v>0</v>
      </c>
      <c r="O57" s="271">
        <v>31481267</v>
      </c>
      <c r="P57" s="270">
        <v>80</v>
      </c>
      <c r="Q57" s="271">
        <v>0</v>
      </c>
      <c r="R57" s="272">
        <v>0</v>
      </c>
    </row>
    <row r="58" spans="1:18" ht="18.95" customHeight="1" x14ac:dyDescent="0.25">
      <c r="A58" s="293" t="s">
        <v>1030</v>
      </c>
      <c r="B58" s="268">
        <v>54470946</v>
      </c>
      <c r="C58" s="269">
        <v>303513</v>
      </c>
      <c r="D58" s="269">
        <v>54167433</v>
      </c>
      <c r="E58" s="269">
        <v>145</v>
      </c>
      <c r="F58" s="268">
        <v>54470946</v>
      </c>
      <c r="G58" s="269">
        <v>303513</v>
      </c>
      <c r="H58" s="269">
        <v>0</v>
      </c>
      <c r="I58" s="269">
        <v>54167433</v>
      </c>
      <c r="J58" s="269">
        <v>145</v>
      </c>
      <c r="K58" s="271">
        <v>22686166</v>
      </c>
      <c r="L58" s="270">
        <v>65</v>
      </c>
      <c r="M58" s="271">
        <v>0</v>
      </c>
      <c r="N58" s="270">
        <v>0</v>
      </c>
      <c r="O58" s="271">
        <v>31481267</v>
      </c>
      <c r="P58" s="270">
        <v>80</v>
      </c>
      <c r="Q58" s="271">
        <v>0</v>
      </c>
      <c r="R58" s="272">
        <v>0</v>
      </c>
    </row>
    <row r="59" spans="1:18" ht="8.25" customHeight="1" thickBot="1" x14ac:dyDescent="0.3">
      <c r="A59" s="296"/>
      <c r="B59" s="268"/>
      <c r="C59" s="297"/>
      <c r="D59" s="269"/>
      <c r="E59" s="270"/>
      <c r="F59" s="268"/>
      <c r="G59" s="297"/>
      <c r="H59" s="269"/>
      <c r="I59" s="269"/>
      <c r="J59" s="270"/>
      <c r="K59" s="298"/>
      <c r="L59" s="299"/>
      <c r="M59" s="298"/>
      <c r="N59" s="299"/>
      <c r="O59" s="298"/>
      <c r="P59" s="299"/>
      <c r="Q59" s="298"/>
      <c r="R59" s="300"/>
    </row>
    <row r="60" spans="1:18" ht="45" customHeight="1" thickBot="1" x14ac:dyDescent="0.25">
      <c r="A60" s="276" t="s">
        <v>159</v>
      </c>
      <c r="B60" s="278">
        <v>23257852212</v>
      </c>
      <c r="C60" s="278">
        <v>156411081</v>
      </c>
      <c r="D60" s="278">
        <v>23101441131</v>
      </c>
      <c r="E60" s="279">
        <v>52988.93</v>
      </c>
      <c r="F60" s="277">
        <v>23292105132</v>
      </c>
      <c r="G60" s="278">
        <v>157550266</v>
      </c>
      <c r="H60" s="278">
        <v>0</v>
      </c>
      <c r="I60" s="278">
        <v>23134554866</v>
      </c>
      <c r="J60" s="279">
        <v>53075.39</v>
      </c>
      <c r="K60" s="277">
        <v>1686029687</v>
      </c>
      <c r="L60" s="280">
        <v>4145.9900000000007</v>
      </c>
      <c r="M60" s="277">
        <v>0</v>
      </c>
      <c r="N60" s="280">
        <v>0</v>
      </c>
      <c r="O60" s="277">
        <v>21448525179</v>
      </c>
      <c r="P60" s="280">
        <v>48929.400000000009</v>
      </c>
      <c r="Q60" s="277">
        <v>0</v>
      </c>
      <c r="R60" s="280">
        <v>0</v>
      </c>
    </row>
    <row r="61" spans="1:18" ht="18" customHeight="1" x14ac:dyDescent="0.2">
      <c r="A61" s="281" t="s">
        <v>327</v>
      </c>
    </row>
    <row r="62" spans="1:18" ht="12.75" x14ac:dyDescent="0.2">
      <c r="A62" s="38"/>
      <c r="F62" s="266"/>
      <c r="G62" s="266"/>
      <c r="H62" s="266"/>
      <c r="I62" s="266"/>
    </row>
    <row r="63" spans="1:18" s="282" customFormat="1" ht="12.75" customHeight="1" x14ac:dyDescent="0.2">
      <c r="B63" s="283"/>
      <c r="C63" s="283"/>
      <c r="D63" s="283"/>
      <c r="E63" s="283"/>
      <c r="F63" s="283"/>
      <c r="G63" s="283"/>
      <c r="H63" s="283"/>
      <c r="I63" s="283"/>
      <c r="J63" s="283"/>
      <c r="K63" s="283"/>
    </row>
    <row r="64" spans="1:18" ht="12.75" customHeight="1" x14ac:dyDescent="0.2">
      <c r="A64" s="38"/>
    </row>
    <row r="65" spans="11:12" x14ac:dyDescent="0.25">
      <c r="K65" s="266"/>
      <c r="L65" s="266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8" bottom="0.46" header="0.51181102362204722" footer="0.19685039370078741"/>
  <pageSetup paperSize="9" scale="45" fitToHeight="0" pageOrder="overThenDown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zoomScale="75" zoomScaleNormal="75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ColWidth="6.7109375" defaultRowHeight="15.75" x14ac:dyDescent="0.25"/>
  <cols>
    <col min="1" max="1" width="58.5703125" style="40" customWidth="1"/>
    <col min="2" max="2" width="21.42578125" style="38" customWidth="1"/>
    <col min="3" max="3" width="15.140625" style="38" customWidth="1"/>
    <col min="4" max="4" width="16.85546875" style="38" customWidth="1"/>
    <col min="5" max="5" width="8.140625" style="38" customWidth="1"/>
    <col min="6" max="6" width="20.5703125" style="38" customWidth="1"/>
    <col min="7" max="8" width="15.140625" style="38" customWidth="1"/>
    <col min="9" max="9" width="16.7109375" style="38" customWidth="1"/>
    <col min="10" max="10" width="8.5703125" style="38" customWidth="1"/>
    <col min="11" max="11" width="18.140625" style="38" customWidth="1"/>
    <col min="12" max="12" width="8.42578125" style="38" customWidth="1"/>
    <col min="13" max="13" width="19.28515625" style="38" customWidth="1"/>
    <col min="14" max="14" width="8.5703125" style="38" customWidth="1"/>
    <col min="15" max="15" width="17.85546875" style="38" customWidth="1"/>
    <col min="16" max="16" width="8" style="38" customWidth="1"/>
    <col min="17" max="17" width="14.28515625" style="38" customWidth="1"/>
    <col min="18" max="18" width="11.85546875" style="38" customWidth="1"/>
    <col min="19" max="238" width="6.7109375" style="38"/>
    <col min="239" max="239" width="58.5703125" style="38" customWidth="1"/>
    <col min="240" max="240" width="21.42578125" style="38" customWidth="1"/>
    <col min="241" max="241" width="15.140625" style="38" customWidth="1"/>
    <col min="242" max="242" width="16.85546875" style="38" customWidth="1"/>
    <col min="243" max="243" width="8.140625" style="38" customWidth="1"/>
    <col min="244" max="244" width="20.5703125" style="38" customWidth="1"/>
    <col min="245" max="246" width="15.140625" style="38" customWidth="1"/>
    <col min="247" max="247" width="16.7109375" style="38" customWidth="1"/>
    <col min="248" max="248" width="8.5703125" style="38" customWidth="1"/>
    <col min="249" max="249" width="18.140625" style="38" customWidth="1"/>
    <col min="250" max="250" width="8.42578125" style="38" customWidth="1"/>
    <col min="251" max="251" width="19.28515625" style="38" customWidth="1"/>
    <col min="252" max="252" width="8.5703125" style="38" customWidth="1"/>
    <col min="253" max="253" width="17.85546875" style="38" customWidth="1"/>
    <col min="254" max="254" width="8" style="38" customWidth="1"/>
    <col min="255" max="255" width="14.28515625" style="38" customWidth="1"/>
    <col min="256" max="256" width="11.85546875" style="38" customWidth="1"/>
    <col min="257" max="494" width="6.7109375" style="38"/>
    <col min="495" max="495" width="58.5703125" style="38" customWidth="1"/>
    <col min="496" max="496" width="21.42578125" style="38" customWidth="1"/>
    <col min="497" max="497" width="15.140625" style="38" customWidth="1"/>
    <col min="498" max="498" width="16.85546875" style="38" customWidth="1"/>
    <col min="499" max="499" width="8.140625" style="38" customWidth="1"/>
    <col min="500" max="500" width="20.5703125" style="38" customWidth="1"/>
    <col min="501" max="502" width="15.140625" style="38" customWidth="1"/>
    <col min="503" max="503" width="16.7109375" style="38" customWidth="1"/>
    <col min="504" max="504" width="8.5703125" style="38" customWidth="1"/>
    <col min="505" max="505" width="18.140625" style="38" customWidth="1"/>
    <col min="506" max="506" width="8.42578125" style="38" customWidth="1"/>
    <col min="507" max="507" width="19.28515625" style="38" customWidth="1"/>
    <col min="508" max="508" width="8.5703125" style="38" customWidth="1"/>
    <col min="509" max="509" width="17.85546875" style="38" customWidth="1"/>
    <col min="510" max="510" width="8" style="38" customWidth="1"/>
    <col min="511" max="511" width="14.28515625" style="38" customWidth="1"/>
    <col min="512" max="512" width="11.85546875" style="38" customWidth="1"/>
    <col min="513" max="750" width="6.7109375" style="38"/>
    <col min="751" max="751" width="58.5703125" style="38" customWidth="1"/>
    <col min="752" max="752" width="21.42578125" style="38" customWidth="1"/>
    <col min="753" max="753" width="15.140625" style="38" customWidth="1"/>
    <col min="754" max="754" width="16.85546875" style="38" customWidth="1"/>
    <col min="755" max="755" width="8.140625" style="38" customWidth="1"/>
    <col min="756" max="756" width="20.5703125" style="38" customWidth="1"/>
    <col min="757" max="758" width="15.140625" style="38" customWidth="1"/>
    <col min="759" max="759" width="16.7109375" style="38" customWidth="1"/>
    <col min="760" max="760" width="8.5703125" style="38" customWidth="1"/>
    <col min="761" max="761" width="18.140625" style="38" customWidth="1"/>
    <col min="762" max="762" width="8.42578125" style="38" customWidth="1"/>
    <col min="763" max="763" width="19.28515625" style="38" customWidth="1"/>
    <col min="764" max="764" width="8.5703125" style="38" customWidth="1"/>
    <col min="765" max="765" width="17.85546875" style="38" customWidth="1"/>
    <col min="766" max="766" width="8" style="38" customWidth="1"/>
    <col min="767" max="767" width="14.28515625" style="38" customWidth="1"/>
    <col min="768" max="768" width="11.85546875" style="38" customWidth="1"/>
    <col min="769" max="1006" width="6.7109375" style="38"/>
    <col min="1007" max="1007" width="58.5703125" style="38" customWidth="1"/>
    <col min="1008" max="1008" width="21.42578125" style="38" customWidth="1"/>
    <col min="1009" max="1009" width="15.140625" style="38" customWidth="1"/>
    <col min="1010" max="1010" width="16.85546875" style="38" customWidth="1"/>
    <col min="1011" max="1011" width="8.140625" style="38" customWidth="1"/>
    <col min="1012" max="1012" width="20.5703125" style="38" customWidth="1"/>
    <col min="1013" max="1014" width="15.140625" style="38" customWidth="1"/>
    <col min="1015" max="1015" width="16.7109375" style="38" customWidth="1"/>
    <col min="1016" max="1016" width="8.5703125" style="38" customWidth="1"/>
    <col min="1017" max="1017" width="18.140625" style="38" customWidth="1"/>
    <col min="1018" max="1018" width="8.42578125" style="38" customWidth="1"/>
    <col min="1019" max="1019" width="19.28515625" style="38" customWidth="1"/>
    <col min="1020" max="1020" width="8.5703125" style="38" customWidth="1"/>
    <col min="1021" max="1021" width="17.85546875" style="38" customWidth="1"/>
    <col min="1022" max="1022" width="8" style="38" customWidth="1"/>
    <col min="1023" max="1023" width="14.28515625" style="38" customWidth="1"/>
    <col min="1024" max="1024" width="11.85546875" style="38" customWidth="1"/>
    <col min="1025" max="1262" width="6.7109375" style="38"/>
    <col min="1263" max="1263" width="58.5703125" style="38" customWidth="1"/>
    <col min="1264" max="1264" width="21.42578125" style="38" customWidth="1"/>
    <col min="1265" max="1265" width="15.140625" style="38" customWidth="1"/>
    <col min="1266" max="1266" width="16.85546875" style="38" customWidth="1"/>
    <col min="1267" max="1267" width="8.140625" style="38" customWidth="1"/>
    <col min="1268" max="1268" width="20.5703125" style="38" customWidth="1"/>
    <col min="1269" max="1270" width="15.140625" style="38" customWidth="1"/>
    <col min="1271" max="1271" width="16.7109375" style="38" customWidth="1"/>
    <col min="1272" max="1272" width="8.5703125" style="38" customWidth="1"/>
    <col min="1273" max="1273" width="18.140625" style="38" customWidth="1"/>
    <col min="1274" max="1274" width="8.42578125" style="38" customWidth="1"/>
    <col min="1275" max="1275" width="19.28515625" style="38" customWidth="1"/>
    <col min="1276" max="1276" width="8.5703125" style="38" customWidth="1"/>
    <col min="1277" max="1277" width="17.85546875" style="38" customWidth="1"/>
    <col min="1278" max="1278" width="8" style="38" customWidth="1"/>
    <col min="1279" max="1279" width="14.28515625" style="38" customWidth="1"/>
    <col min="1280" max="1280" width="11.85546875" style="38" customWidth="1"/>
    <col min="1281" max="1518" width="6.7109375" style="38"/>
    <col min="1519" max="1519" width="58.5703125" style="38" customWidth="1"/>
    <col min="1520" max="1520" width="21.42578125" style="38" customWidth="1"/>
    <col min="1521" max="1521" width="15.140625" style="38" customWidth="1"/>
    <col min="1522" max="1522" width="16.85546875" style="38" customWidth="1"/>
    <col min="1523" max="1523" width="8.140625" style="38" customWidth="1"/>
    <col min="1524" max="1524" width="20.5703125" style="38" customWidth="1"/>
    <col min="1525" max="1526" width="15.140625" style="38" customWidth="1"/>
    <col min="1527" max="1527" width="16.7109375" style="38" customWidth="1"/>
    <col min="1528" max="1528" width="8.5703125" style="38" customWidth="1"/>
    <col min="1529" max="1529" width="18.140625" style="38" customWidth="1"/>
    <col min="1530" max="1530" width="8.42578125" style="38" customWidth="1"/>
    <col min="1531" max="1531" width="19.28515625" style="38" customWidth="1"/>
    <col min="1532" max="1532" width="8.5703125" style="38" customWidth="1"/>
    <col min="1533" max="1533" width="17.85546875" style="38" customWidth="1"/>
    <col min="1534" max="1534" width="8" style="38" customWidth="1"/>
    <col min="1535" max="1535" width="14.28515625" style="38" customWidth="1"/>
    <col min="1536" max="1536" width="11.85546875" style="38" customWidth="1"/>
    <col min="1537" max="1774" width="6.7109375" style="38"/>
    <col min="1775" max="1775" width="58.5703125" style="38" customWidth="1"/>
    <col min="1776" max="1776" width="21.42578125" style="38" customWidth="1"/>
    <col min="1777" max="1777" width="15.140625" style="38" customWidth="1"/>
    <col min="1778" max="1778" width="16.85546875" style="38" customWidth="1"/>
    <col min="1779" max="1779" width="8.140625" style="38" customWidth="1"/>
    <col min="1780" max="1780" width="20.5703125" style="38" customWidth="1"/>
    <col min="1781" max="1782" width="15.140625" style="38" customWidth="1"/>
    <col min="1783" max="1783" width="16.7109375" style="38" customWidth="1"/>
    <col min="1784" max="1784" width="8.5703125" style="38" customWidth="1"/>
    <col min="1785" max="1785" width="18.140625" style="38" customWidth="1"/>
    <col min="1786" max="1786" width="8.42578125" style="38" customWidth="1"/>
    <col min="1787" max="1787" width="19.28515625" style="38" customWidth="1"/>
    <col min="1788" max="1788" width="8.5703125" style="38" customWidth="1"/>
    <col min="1789" max="1789" width="17.85546875" style="38" customWidth="1"/>
    <col min="1790" max="1790" width="8" style="38" customWidth="1"/>
    <col min="1791" max="1791" width="14.28515625" style="38" customWidth="1"/>
    <col min="1792" max="1792" width="11.85546875" style="38" customWidth="1"/>
    <col min="1793" max="2030" width="6.7109375" style="38"/>
    <col min="2031" max="2031" width="58.5703125" style="38" customWidth="1"/>
    <col min="2032" max="2032" width="21.42578125" style="38" customWidth="1"/>
    <col min="2033" max="2033" width="15.140625" style="38" customWidth="1"/>
    <col min="2034" max="2034" width="16.85546875" style="38" customWidth="1"/>
    <col min="2035" max="2035" width="8.140625" style="38" customWidth="1"/>
    <col min="2036" max="2036" width="20.5703125" style="38" customWidth="1"/>
    <col min="2037" max="2038" width="15.140625" style="38" customWidth="1"/>
    <col min="2039" max="2039" width="16.7109375" style="38" customWidth="1"/>
    <col min="2040" max="2040" width="8.5703125" style="38" customWidth="1"/>
    <col min="2041" max="2041" width="18.140625" style="38" customWidth="1"/>
    <col min="2042" max="2042" width="8.42578125" style="38" customWidth="1"/>
    <col min="2043" max="2043" width="19.28515625" style="38" customWidth="1"/>
    <col min="2044" max="2044" width="8.5703125" style="38" customWidth="1"/>
    <col min="2045" max="2045" width="17.85546875" style="38" customWidth="1"/>
    <col min="2046" max="2046" width="8" style="38" customWidth="1"/>
    <col min="2047" max="2047" width="14.28515625" style="38" customWidth="1"/>
    <col min="2048" max="2048" width="11.85546875" style="38" customWidth="1"/>
    <col min="2049" max="2286" width="6.7109375" style="38"/>
    <col min="2287" max="2287" width="58.5703125" style="38" customWidth="1"/>
    <col min="2288" max="2288" width="21.42578125" style="38" customWidth="1"/>
    <col min="2289" max="2289" width="15.140625" style="38" customWidth="1"/>
    <col min="2290" max="2290" width="16.85546875" style="38" customWidth="1"/>
    <col min="2291" max="2291" width="8.140625" style="38" customWidth="1"/>
    <col min="2292" max="2292" width="20.5703125" style="38" customWidth="1"/>
    <col min="2293" max="2294" width="15.140625" style="38" customWidth="1"/>
    <col min="2295" max="2295" width="16.7109375" style="38" customWidth="1"/>
    <col min="2296" max="2296" width="8.5703125" style="38" customWidth="1"/>
    <col min="2297" max="2297" width="18.140625" style="38" customWidth="1"/>
    <col min="2298" max="2298" width="8.42578125" style="38" customWidth="1"/>
    <col min="2299" max="2299" width="19.28515625" style="38" customWidth="1"/>
    <col min="2300" max="2300" width="8.5703125" style="38" customWidth="1"/>
    <col min="2301" max="2301" width="17.85546875" style="38" customWidth="1"/>
    <col min="2302" max="2302" width="8" style="38" customWidth="1"/>
    <col min="2303" max="2303" width="14.28515625" style="38" customWidth="1"/>
    <col min="2304" max="2304" width="11.85546875" style="38" customWidth="1"/>
    <col min="2305" max="2542" width="6.7109375" style="38"/>
    <col min="2543" max="2543" width="58.5703125" style="38" customWidth="1"/>
    <col min="2544" max="2544" width="21.42578125" style="38" customWidth="1"/>
    <col min="2545" max="2545" width="15.140625" style="38" customWidth="1"/>
    <col min="2546" max="2546" width="16.85546875" style="38" customWidth="1"/>
    <col min="2547" max="2547" width="8.140625" style="38" customWidth="1"/>
    <col min="2548" max="2548" width="20.5703125" style="38" customWidth="1"/>
    <col min="2549" max="2550" width="15.140625" style="38" customWidth="1"/>
    <col min="2551" max="2551" width="16.7109375" style="38" customWidth="1"/>
    <col min="2552" max="2552" width="8.5703125" style="38" customWidth="1"/>
    <col min="2553" max="2553" width="18.140625" style="38" customWidth="1"/>
    <col min="2554" max="2554" width="8.42578125" style="38" customWidth="1"/>
    <col min="2555" max="2555" width="19.28515625" style="38" customWidth="1"/>
    <col min="2556" max="2556" width="8.5703125" style="38" customWidth="1"/>
    <col min="2557" max="2557" width="17.85546875" style="38" customWidth="1"/>
    <col min="2558" max="2558" width="8" style="38" customWidth="1"/>
    <col min="2559" max="2559" width="14.28515625" style="38" customWidth="1"/>
    <col min="2560" max="2560" width="11.85546875" style="38" customWidth="1"/>
    <col min="2561" max="2798" width="6.7109375" style="38"/>
    <col min="2799" max="2799" width="58.5703125" style="38" customWidth="1"/>
    <col min="2800" max="2800" width="21.42578125" style="38" customWidth="1"/>
    <col min="2801" max="2801" width="15.140625" style="38" customWidth="1"/>
    <col min="2802" max="2802" width="16.85546875" style="38" customWidth="1"/>
    <col min="2803" max="2803" width="8.140625" style="38" customWidth="1"/>
    <col min="2804" max="2804" width="20.5703125" style="38" customWidth="1"/>
    <col min="2805" max="2806" width="15.140625" style="38" customWidth="1"/>
    <col min="2807" max="2807" width="16.7109375" style="38" customWidth="1"/>
    <col min="2808" max="2808" width="8.5703125" style="38" customWidth="1"/>
    <col min="2809" max="2809" width="18.140625" style="38" customWidth="1"/>
    <col min="2810" max="2810" width="8.42578125" style="38" customWidth="1"/>
    <col min="2811" max="2811" width="19.28515625" style="38" customWidth="1"/>
    <col min="2812" max="2812" width="8.5703125" style="38" customWidth="1"/>
    <col min="2813" max="2813" width="17.85546875" style="38" customWidth="1"/>
    <col min="2814" max="2814" width="8" style="38" customWidth="1"/>
    <col min="2815" max="2815" width="14.28515625" style="38" customWidth="1"/>
    <col min="2816" max="2816" width="11.85546875" style="38" customWidth="1"/>
    <col min="2817" max="3054" width="6.7109375" style="38"/>
    <col min="3055" max="3055" width="58.5703125" style="38" customWidth="1"/>
    <col min="3056" max="3056" width="21.42578125" style="38" customWidth="1"/>
    <col min="3057" max="3057" width="15.140625" style="38" customWidth="1"/>
    <col min="3058" max="3058" width="16.85546875" style="38" customWidth="1"/>
    <col min="3059" max="3059" width="8.140625" style="38" customWidth="1"/>
    <col min="3060" max="3060" width="20.5703125" style="38" customWidth="1"/>
    <col min="3061" max="3062" width="15.140625" style="38" customWidth="1"/>
    <col min="3063" max="3063" width="16.7109375" style="38" customWidth="1"/>
    <col min="3064" max="3064" width="8.5703125" style="38" customWidth="1"/>
    <col min="3065" max="3065" width="18.140625" style="38" customWidth="1"/>
    <col min="3066" max="3066" width="8.42578125" style="38" customWidth="1"/>
    <col min="3067" max="3067" width="19.28515625" style="38" customWidth="1"/>
    <col min="3068" max="3068" width="8.5703125" style="38" customWidth="1"/>
    <col min="3069" max="3069" width="17.85546875" style="38" customWidth="1"/>
    <col min="3070" max="3070" width="8" style="38" customWidth="1"/>
    <col min="3071" max="3071" width="14.28515625" style="38" customWidth="1"/>
    <col min="3072" max="3072" width="11.85546875" style="38" customWidth="1"/>
    <col min="3073" max="3310" width="6.7109375" style="38"/>
    <col min="3311" max="3311" width="58.5703125" style="38" customWidth="1"/>
    <col min="3312" max="3312" width="21.42578125" style="38" customWidth="1"/>
    <col min="3313" max="3313" width="15.140625" style="38" customWidth="1"/>
    <col min="3314" max="3314" width="16.85546875" style="38" customWidth="1"/>
    <col min="3315" max="3315" width="8.140625" style="38" customWidth="1"/>
    <col min="3316" max="3316" width="20.5703125" style="38" customWidth="1"/>
    <col min="3317" max="3318" width="15.140625" style="38" customWidth="1"/>
    <col min="3319" max="3319" width="16.7109375" style="38" customWidth="1"/>
    <col min="3320" max="3320" width="8.5703125" style="38" customWidth="1"/>
    <col min="3321" max="3321" width="18.140625" style="38" customWidth="1"/>
    <col min="3322" max="3322" width="8.42578125" style="38" customWidth="1"/>
    <col min="3323" max="3323" width="19.28515625" style="38" customWidth="1"/>
    <col min="3324" max="3324" width="8.5703125" style="38" customWidth="1"/>
    <col min="3325" max="3325" width="17.85546875" style="38" customWidth="1"/>
    <col min="3326" max="3326" width="8" style="38" customWidth="1"/>
    <col min="3327" max="3327" width="14.28515625" style="38" customWidth="1"/>
    <col min="3328" max="3328" width="11.85546875" style="38" customWidth="1"/>
    <col min="3329" max="3566" width="6.7109375" style="38"/>
    <col min="3567" max="3567" width="58.5703125" style="38" customWidth="1"/>
    <col min="3568" max="3568" width="21.42578125" style="38" customWidth="1"/>
    <col min="3569" max="3569" width="15.140625" style="38" customWidth="1"/>
    <col min="3570" max="3570" width="16.85546875" style="38" customWidth="1"/>
    <col min="3571" max="3571" width="8.140625" style="38" customWidth="1"/>
    <col min="3572" max="3572" width="20.5703125" style="38" customWidth="1"/>
    <col min="3573" max="3574" width="15.140625" style="38" customWidth="1"/>
    <col min="3575" max="3575" width="16.7109375" style="38" customWidth="1"/>
    <col min="3576" max="3576" width="8.5703125" style="38" customWidth="1"/>
    <col min="3577" max="3577" width="18.140625" style="38" customWidth="1"/>
    <col min="3578" max="3578" width="8.42578125" style="38" customWidth="1"/>
    <col min="3579" max="3579" width="19.28515625" style="38" customWidth="1"/>
    <col min="3580" max="3580" width="8.5703125" style="38" customWidth="1"/>
    <col min="3581" max="3581" width="17.85546875" style="38" customWidth="1"/>
    <col min="3582" max="3582" width="8" style="38" customWidth="1"/>
    <col min="3583" max="3583" width="14.28515625" style="38" customWidth="1"/>
    <col min="3584" max="3584" width="11.85546875" style="38" customWidth="1"/>
    <col min="3585" max="3822" width="6.7109375" style="38"/>
    <col min="3823" max="3823" width="58.5703125" style="38" customWidth="1"/>
    <col min="3824" max="3824" width="21.42578125" style="38" customWidth="1"/>
    <col min="3825" max="3825" width="15.140625" style="38" customWidth="1"/>
    <col min="3826" max="3826" width="16.85546875" style="38" customWidth="1"/>
    <col min="3827" max="3827" width="8.140625" style="38" customWidth="1"/>
    <col min="3828" max="3828" width="20.5703125" style="38" customWidth="1"/>
    <col min="3829" max="3830" width="15.140625" style="38" customWidth="1"/>
    <col min="3831" max="3831" width="16.7109375" style="38" customWidth="1"/>
    <col min="3832" max="3832" width="8.5703125" style="38" customWidth="1"/>
    <col min="3833" max="3833" width="18.140625" style="38" customWidth="1"/>
    <col min="3834" max="3834" width="8.42578125" style="38" customWidth="1"/>
    <col min="3835" max="3835" width="19.28515625" style="38" customWidth="1"/>
    <col min="3836" max="3836" width="8.5703125" style="38" customWidth="1"/>
    <col min="3837" max="3837" width="17.85546875" style="38" customWidth="1"/>
    <col min="3838" max="3838" width="8" style="38" customWidth="1"/>
    <col min="3839" max="3839" width="14.28515625" style="38" customWidth="1"/>
    <col min="3840" max="3840" width="11.85546875" style="38" customWidth="1"/>
    <col min="3841" max="4078" width="6.7109375" style="38"/>
    <col min="4079" max="4079" width="58.5703125" style="38" customWidth="1"/>
    <col min="4080" max="4080" width="21.42578125" style="38" customWidth="1"/>
    <col min="4081" max="4081" width="15.140625" style="38" customWidth="1"/>
    <col min="4082" max="4082" width="16.85546875" style="38" customWidth="1"/>
    <col min="4083" max="4083" width="8.140625" style="38" customWidth="1"/>
    <col min="4084" max="4084" width="20.5703125" style="38" customWidth="1"/>
    <col min="4085" max="4086" width="15.140625" style="38" customWidth="1"/>
    <col min="4087" max="4087" width="16.7109375" style="38" customWidth="1"/>
    <col min="4088" max="4088" width="8.5703125" style="38" customWidth="1"/>
    <col min="4089" max="4089" width="18.140625" style="38" customWidth="1"/>
    <col min="4090" max="4090" width="8.42578125" style="38" customWidth="1"/>
    <col min="4091" max="4091" width="19.28515625" style="38" customWidth="1"/>
    <col min="4092" max="4092" width="8.5703125" style="38" customWidth="1"/>
    <col min="4093" max="4093" width="17.85546875" style="38" customWidth="1"/>
    <col min="4094" max="4094" width="8" style="38" customWidth="1"/>
    <col min="4095" max="4095" width="14.28515625" style="38" customWidth="1"/>
    <col min="4096" max="4096" width="11.85546875" style="38" customWidth="1"/>
    <col min="4097" max="4334" width="6.7109375" style="38"/>
    <col min="4335" max="4335" width="58.5703125" style="38" customWidth="1"/>
    <col min="4336" max="4336" width="21.42578125" style="38" customWidth="1"/>
    <col min="4337" max="4337" width="15.140625" style="38" customWidth="1"/>
    <col min="4338" max="4338" width="16.85546875" style="38" customWidth="1"/>
    <col min="4339" max="4339" width="8.140625" style="38" customWidth="1"/>
    <col min="4340" max="4340" width="20.5703125" style="38" customWidth="1"/>
    <col min="4341" max="4342" width="15.140625" style="38" customWidth="1"/>
    <col min="4343" max="4343" width="16.7109375" style="38" customWidth="1"/>
    <col min="4344" max="4344" width="8.5703125" style="38" customWidth="1"/>
    <col min="4345" max="4345" width="18.140625" style="38" customWidth="1"/>
    <col min="4346" max="4346" width="8.42578125" style="38" customWidth="1"/>
    <col min="4347" max="4347" width="19.28515625" style="38" customWidth="1"/>
    <col min="4348" max="4348" width="8.5703125" style="38" customWidth="1"/>
    <col min="4349" max="4349" width="17.85546875" style="38" customWidth="1"/>
    <col min="4350" max="4350" width="8" style="38" customWidth="1"/>
    <col min="4351" max="4351" width="14.28515625" style="38" customWidth="1"/>
    <col min="4352" max="4352" width="11.85546875" style="38" customWidth="1"/>
    <col min="4353" max="4590" width="6.7109375" style="38"/>
    <col min="4591" max="4591" width="58.5703125" style="38" customWidth="1"/>
    <col min="4592" max="4592" width="21.42578125" style="38" customWidth="1"/>
    <col min="4593" max="4593" width="15.140625" style="38" customWidth="1"/>
    <col min="4594" max="4594" width="16.85546875" style="38" customWidth="1"/>
    <col min="4595" max="4595" width="8.140625" style="38" customWidth="1"/>
    <col min="4596" max="4596" width="20.5703125" style="38" customWidth="1"/>
    <col min="4597" max="4598" width="15.140625" style="38" customWidth="1"/>
    <col min="4599" max="4599" width="16.7109375" style="38" customWidth="1"/>
    <col min="4600" max="4600" width="8.5703125" style="38" customWidth="1"/>
    <col min="4601" max="4601" width="18.140625" style="38" customWidth="1"/>
    <col min="4602" max="4602" width="8.42578125" style="38" customWidth="1"/>
    <col min="4603" max="4603" width="19.28515625" style="38" customWidth="1"/>
    <col min="4604" max="4604" width="8.5703125" style="38" customWidth="1"/>
    <col min="4605" max="4605" width="17.85546875" style="38" customWidth="1"/>
    <col min="4606" max="4606" width="8" style="38" customWidth="1"/>
    <col min="4607" max="4607" width="14.28515625" style="38" customWidth="1"/>
    <col min="4608" max="4608" width="11.85546875" style="38" customWidth="1"/>
    <col min="4609" max="4846" width="6.7109375" style="38"/>
    <col min="4847" max="4847" width="58.5703125" style="38" customWidth="1"/>
    <col min="4848" max="4848" width="21.42578125" style="38" customWidth="1"/>
    <col min="4849" max="4849" width="15.140625" style="38" customWidth="1"/>
    <col min="4850" max="4850" width="16.85546875" style="38" customWidth="1"/>
    <col min="4851" max="4851" width="8.140625" style="38" customWidth="1"/>
    <col min="4852" max="4852" width="20.5703125" style="38" customWidth="1"/>
    <col min="4853" max="4854" width="15.140625" style="38" customWidth="1"/>
    <col min="4855" max="4855" width="16.7109375" style="38" customWidth="1"/>
    <col min="4856" max="4856" width="8.5703125" style="38" customWidth="1"/>
    <col min="4857" max="4857" width="18.140625" style="38" customWidth="1"/>
    <col min="4858" max="4858" width="8.42578125" style="38" customWidth="1"/>
    <col min="4859" max="4859" width="19.28515625" style="38" customWidth="1"/>
    <col min="4860" max="4860" width="8.5703125" style="38" customWidth="1"/>
    <col min="4861" max="4861" width="17.85546875" style="38" customWidth="1"/>
    <col min="4862" max="4862" width="8" style="38" customWidth="1"/>
    <col min="4863" max="4863" width="14.28515625" style="38" customWidth="1"/>
    <col min="4864" max="4864" width="11.85546875" style="38" customWidth="1"/>
    <col min="4865" max="5102" width="6.7109375" style="38"/>
    <col min="5103" max="5103" width="58.5703125" style="38" customWidth="1"/>
    <col min="5104" max="5104" width="21.42578125" style="38" customWidth="1"/>
    <col min="5105" max="5105" width="15.140625" style="38" customWidth="1"/>
    <col min="5106" max="5106" width="16.85546875" style="38" customWidth="1"/>
    <col min="5107" max="5107" width="8.140625" style="38" customWidth="1"/>
    <col min="5108" max="5108" width="20.5703125" style="38" customWidth="1"/>
    <col min="5109" max="5110" width="15.140625" style="38" customWidth="1"/>
    <col min="5111" max="5111" width="16.7109375" style="38" customWidth="1"/>
    <col min="5112" max="5112" width="8.5703125" style="38" customWidth="1"/>
    <col min="5113" max="5113" width="18.140625" style="38" customWidth="1"/>
    <col min="5114" max="5114" width="8.42578125" style="38" customWidth="1"/>
    <col min="5115" max="5115" width="19.28515625" style="38" customWidth="1"/>
    <col min="5116" max="5116" width="8.5703125" style="38" customWidth="1"/>
    <col min="5117" max="5117" width="17.85546875" style="38" customWidth="1"/>
    <col min="5118" max="5118" width="8" style="38" customWidth="1"/>
    <col min="5119" max="5119" width="14.28515625" style="38" customWidth="1"/>
    <col min="5120" max="5120" width="11.85546875" style="38" customWidth="1"/>
    <col min="5121" max="5358" width="6.7109375" style="38"/>
    <col min="5359" max="5359" width="58.5703125" style="38" customWidth="1"/>
    <col min="5360" max="5360" width="21.42578125" style="38" customWidth="1"/>
    <col min="5361" max="5361" width="15.140625" style="38" customWidth="1"/>
    <col min="5362" max="5362" width="16.85546875" style="38" customWidth="1"/>
    <col min="5363" max="5363" width="8.140625" style="38" customWidth="1"/>
    <col min="5364" max="5364" width="20.5703125" style="38" customWidth="1"/>
    <col min="5365" max="5366" width="15.140625" style="38" customWidth="1"/>
    <col min="5367" max="5367" width="16.7109375" style="38" customWidth="1"/>
    <col min="5368" max="5368" width="8.5703125" style="38" customWidth="1"/>
    <col min="5369" max="5369" width="18.140625" style="38" customWidth="1"/>
    <col min="5370" max="5370" width="8.42578125" style="38" customWidth="1"/>
    <col min="5371" max="5371" width="19.28515625" style="38" customWidth="1"/>
    <col min="5372" max="5372" width="8.5703125" style="38" customWidth="1"/>
    <col min="5373" max="5373" width="17.85546875" style="38" customWidth="1"/>
    <col min="5374" max="5374" width="8" style="38" customWidth="1"/>
    <col min="5375" max="5375" width="14.28515625" style="38" customWidth="1"/>
    <col min="5376" max="5376" width="11.85546875" style="38" customWidth="1"/>
    <col min="5377" max="5614" width="6.7109375" style="38"/>
    <col min="5615" max="5615" width="58.5703125" style="38" customWidth="1"/>
    <col min="5616" max="5616" width="21.42578125" style="38" customWidth="1"/>
    <col min="5617" max="5617" width="15.140625" style="38" customWidth="1"/>
    <col min="5618" max="5618" width="16.85546875" style="38" customWidth="1"/>
    <col min="5619" max="5619" width="8.140625" style="38" customWidth="1"/>
    <col min="5620" max="5620" width="20.5703125" style="38" customWidth="1"/>
    <col min="5621" max="5622" width="15.140625" style="38" customWidth="1"/>
    <col min="5623" max="5623" width="16.7109375" style="38" customWidth="1"/>
    <col min="5624" max="5624" width="8.5703125" style="38" customWidth="1"/>
    <col min="5625" max="5625" width="18.140625" style="38" customWidth="1"/>
    <col min="5626" max="5626" width="8.42578125" style="38" customWidth="1"/>
    <col min="5627" max="5627" width="19.28515625" style="38" customWidth="1"/>
    <col min="5628" max="5628" width="8.5703125" style="38" customWidth="1"/>
    <col min="5629" max="5629" width="17.85546875" style="38" customWidth="1"/>
    <col min="5630" max="5630" width="8" style="38" customWidth="1"/>
    <col min="5631" max="5631" width="14.28515625" style="38" customWidth="1"/>
    <col min="5632" max="5632" width="11.85546875" style="38" customWidth="1"/>
    <col min="5633" max="5870" width="6.7109375" style="38"/>
    <col min="5871" max="5871" width="58.5703125" style="38" customWidth="1"/>
    <col min="5872" max="5872" width="21.42578125" style="38" customWidth="1"/>
    <col min="5873" max="5873" width="15.140625" style="38" customWidth="1"/>
    <col min="5874" max="5874" width="16.85546875" style="38" customWidth="1"/>
    <col min="5875" max="5875" width="8.140625" style="38" customWidth="1"/>
    <col min="5876" max="5876" width="20.5703125" style="38" customWidth="1"/>
    <col min="5877" max="5878" width="15.140625" style="38" customWidth="1"/>
    <col min="5879" max="5879" width="16.7109375" style="38" customWidth="1"/>
    <col min="5880" max="5880" width="8.5703125" style="38" customWidth="1"/>
    <col min="5881" max="5881" width="18.140625" style="38" customWidth="1"/>
    <col min="5882" max="5882" width="8.42578125" style="38" customWidth="1"/>
    <col min="5883" max="5883" width="19.28515625" style="38" customWidth="1"/>
    <col min="5884" max="5884" width="8.5703125" style="38" customWidth="1"/>
    <col min="5885" max="5885" width="17.85546875" style="38" customWidth="1"/>
    <col min="5886" max="5886" width="8" style="38" customWidth="1"/>
    <col min="5887" max="5887" width="14.28515625" style="38" customWidth="1"/>
    <col min="5888" max="5888" width="11.85546875" style="38" customWidth="1"/>
    <col min="5889" max="6126" width="6.7109375" style="38"/>
    <col min="6127" max="6127" width="58.5703125" style="38" customWidth="1"/>
    <col min="6128" max="6128" width="21.42578125" style="38" customWidth="1"/>
    <col min="6129" max="6129" width="15.140625" style="38" customWidth="1"/>
    <col min="6130" max="6130" width="16.85546875" style="38" customWidth="1"/>
    <col min="6131" max="6131" width="8.140625" style="38" customWidth="1"/>
    <col min="6132" max="6132" width="20.5703125" style="38" customWidth="1"/>
    <col min="6133" max="6134" width="15.140625" style="38" customWidth="1"/>
    <col min="6135" max="6135" width="16.7109375" style="38" customWidth="1"/>
    <col min="6136" max="6136" width="8.5703125" style="38" customWidth="1"/>
    <col min="6137" max="6137" width="18.140625" style="38" customWidth="1"/>
    <col min="6138" max="6138" width="8.42578125" style="38" customWidth="1"/>
    <col min="6139" max="6139" width="19.28515625" style="38" customWidth="1"/>
    <col min="6140" max="6140" width="8.5703125" style="38" customWidth="1"/>
    <col min="6141" max="6141" width="17.85546875" style="38" customWidth="1"/>
    <col min="6142" max="6142" width="8" style="38" customWidth="1"/>
    <col min="6143" max="6143" width="14.28515625" style="38" customWidth="1"/>
    <col min="6144" max="6144" width="11.85546875" style="38" customWidth="1"/>
    <col min="6145" max="6382" width="6.7109375" style="38"/>
    <col min="6383" max="6383" width="58.5703125" style="38" customWidth="1"/>
    <col min="6384" max="6384" width="21.42578125" style="38" customWidth="1"/>
    <col min="6385" max="6385" width="15.140625" style="38" customWidth="1"/>
    <col min="6386" max="6386" width="16.85546875" style="38" customWidth="1"/>
    <col min="6387" max="6387" width="8.140625" style="38" customWidth="1"/>
    <col min="6388" max="6388" width="20.5703125" style="38" customWidth="1"/>
    <col min="6389" max="6390" width="15.140625" style="38" customWidth="1"/>
    <col min="6391" max="6391" width="16.7109375" style="38" customWidth="1"/>
    <col min="6392" max="6392" width="8.5703125" style="38" customWidth="1"/>
    <col min="6393" max="6393" width="18.140625" style="38" customWidth="1"/>
    <col min="6394" max="6394" width="8.42578125" style="38" customWidth="1"/>
    <col min="6395" max="6395" width="19.28515625" style="38" customWidth="1"/>
    <col min="6396" max="6396" width="8.5703125" style="38" customWidth="1"/>
    <col min="6397" max="6397" width="17.85546875" style="38" customWidth="1"/>
    <col min="6398" max="6398" width="8" style="38" customWidth="1"/>
    <col min="6399" max="6399" width="14.28515625" style="38" customWidth="1"/>
    <col min="6400" max="6400" width="11.85546875" style="38" customWidth="1"/>
    <col min="6401" max="6638" width="6.7109375" style="38"/>
    <col min="6639" max="6639" width="58.5703125" style="38" customWidth="1"/>
    <col min="6640" max="6640" width="21.42578125" style="38" customWidth="1"/>
    <col min="6641" max="6641" width="15.140625" style="38" customWidth="1"/>
    <col min="6642" max="6642" width="16.85546875" style="38" customWidth="1"/>
    <col min="6643" max="6643" width="8.140625" style="38" customWidth="1"/>
    <col min="6644" max="6644" width="20.5703125" style="38" customWidth="1"/>
    <col min="6645" max="6646" width="15.140625" style="38" customWidth="1"/>
    <col min="6647" max="6647" width="16.7109375" style="38" customWidth="1"/>
    <col min="6648" max="6648" width="8.5703125" style="38" customWidth="1"/>
    <col min="6649" max="6649" width="18.140625" style="38" customWidth="1"/>
    <col min="6650" max="6650" width="8.42578125" style="38" customWidth="1"/>
    <col min="6651" max="6651" width="19.28515625" style="38" customWidth="1"/>
    <col min="6652" max="6652" width="8.5703125" style="38" customWidth="1"/>
    <col min="6653" max="6653" width="17.85546875" style="38" customWidth="1"/>
    <col min="6654" max="6654" width="8" style="38" customWidth="1"/>
    <col min="6655" max="6655" width="14.28515625" style="38" customWidth="1"/>
    <col min="6656" max="6656" width="11.85546875" style="38" customWidth="1"/>
    <col min="6657" max="6894" width="6.7109375" style="38"/>
    <col min="6895" max="6895" width="58.5703125" style="38" customWidth="1"/>
    <col min="6896" max="6896" width="21.42578125" style="38" customWidth="1"/>
    <col min="6897" max="6897" width="15.140625" style="38" customWidth="1"/>
    <col min="6898" max="6898" width="16.85546875" style="38" customWidth="1"/>
    <col min="6899" max="6899" width="8.140625" style="38" customWidth="1"/>
    <col min="6900" max="6900" width="20.5703125" style="38" customWidth="1"/>
    <col min="6901" max="6902" width="15.140625" style="38" customWidth="1"/>
    <col min="6903" max="6903" width="16.7109375" style="38" customWidth="1"/>
    <col min="6904" max="6904" width="8.5703125" style="38" customWidth="1"/>
    <col min="6905" max="6905" width="18.140625" style="38" customWidth="1"/>
    <col min="6906" max="6906" width="8.42578125" style="38" customWidth="1"/>
    <col min="6907" max="6907" width="19.28515625" style="38" customWidth="1"/>
    <col min="6908" max="6908" width="8.5703125" style="38" customWidth="1"/>
    <col min="6909" max="6909" width="17.85546875" style="38" customWidth="1"/>
    <col min="6910" max="6910" width="8" style="38" customWidth="1"/>
    <col min="6911" max="6911" width="14.28515625" style="38" customWidth="1"/>
    <col min="6912" max="6912" width="11.85546875" style="38" customWidth="1"/>
    <col min="6913" max="7150" width="6.7109375" style="38"/>
    <col min="7151" max="7151" width="58.5703125" style="38" customWidth="1"/>
    <col min="7152" max="7152" width="21.42578125" style="38" customWidth="1"/>
    <col min="7153" max="7153" width="15.140625" style="38" customWidth="1"/>
    <col min="7154" max="7154" width="16.85546875" style="38" customWidth="1"/>
    <col min="7155" max="7155" width="8.140625" style="38" customWidth="1"/>
    <col min="7156" max="7156" width="20.5703125" style="38" customWidth="1"/>
    <col min="7157" max="7158" width="15.140625" style="38" customWidth="1"/>
    <col min="7159" max="7159" width="16.7109375" style="38" customWidth="1"/>
    <col min="7160" max="7160" width="8.5703125" style="38" customWidth="1"/>
    <col min="7161" max="7161" width="18.140625" style="38" customWidth="1"/>
    <col min="7162" max="7162" width="8.42578125" style="38" customWidth="1"/>
    <col min="7163" max="7163" width="19.28515625" style="38" customWidth="1"/>
    <col min="7164" max="7164" width="8.5703125" style="38" customWidth="1"/>
    <col min="7165" max="7165" width="17.85546875" style="38" customWidth="1"/>
    <col min="7166" max="7166" width="8" style="38" customWidth="1"/>
    <col min="7167" max="7167" width="14.28515625" style="38" customWidth="1"/>
    <col min="7168" max="7168" width="11.85546875" style="38" customWidth="1"/>
    <col min="7169" max="7406" width="6.7109375" style="38"/>
    <col min="7407" max="7407" width="58.5703125" style="38" customWidth="1"/>
    <col min="7408" max="7408" width="21.42578125" style="38" customWidth="1"/>
    <col min="7409" max="7409" width="15.140625" style="38" customWidth="1"/>
    <col min="7410" max="7410" width="16.85546875" style="38" customWidth="1"/>
    <col min="7411" max="7411" width="8.140625" style="38" customWidth="1"/>
    <col min="7412" max="7412" width="20.5703125" style="38" customWidth="1"/>
    <col min="7413" max="7414" width="15.140625" style="38" customWidth="1"/>
    <col min="7415" max="7415" width="16.7109375" style="38" customWidth="1"/>
    <col min="7416" max="7416" width="8.5703125" style="38" customWidth="1"/>
    <col min="7417" max="7417" width="18.140625" style="38" customWidth="1"/>
    <col min="7418" max="7418" width="8.42578125" style="38" customWidth="1"/>
    <col min="7419" max="7419" width="19.28515625" style="38" customWidth="1"/>
    <col min="7420" max="7420" width="8.5703125" style="38" customWidth="1"/>
    <col min="7421" max="7421" width="17.85546875" style="38" customWidth="1"/>
    <col min="7422" max="7422" width="8" style="38" customWidth="1"/>
    <col min="7423" max="7423" width="14.28515625" style="38" customWidth="1"/>
    <col min="7424" max="7424" width="11.85546875" style="38" customWidth="1"/>
    <col min="7425" max="7662" width="6.7109375" style="38"/>
    <col min="7663" max="7663" width="58.5703125" style="38" customWidth="1"/>
    <col min="7664" max="7664" width="21.42578125" style="38" customWidth="1"/>
    <col min="7665" max="7665" width="15.140625" style="38" customWidth="1"/>
    <col min="7666" max="7666" width="16.85546875" style="38" customWidth="1"/>
    <col min="7667" max="7667" width="8.140625" style="38" customWidth="1"/>
    <col min="7668" max="7668" width="20.5703125" style="38" customWidth="1"/>
    <col min="7669" max="7670" width="15.140625" style="38" customWidth="1"/>
    <col min="7671" max="7671" width="16.7109375" style="38" customWidth="1"/>
    <col min="7672" max="7672" width="8.5703125" style="38" customWidth="1"/>
    <col min="7673" max="7673" width="18.140625" style="38" customWidth="1"/>
    <col min="7674" max="7674" width="8.42578125" style="38" customWidth="1"/>
    <col min="7675" max="7675" width="19.28515625" style="38" customWidth="1"/>
    <col min="7676" max="7676" width="8.5703125" style="38" customWidth="1"/>
    <col min="7677" max="7677" width="17.85546875" style="38" customWidth="1"/>
    <col min="7678" max="7678" width="8" style="38" customWidth="1"/>
    <col min="7679" max="7679" width="14.28515625" style="38" customWidth="1"/>
    <col min="7680" max="7680" width="11.85546875" style="38" customWidth="1"/>
    <col min="7681" max="7918" width="6.7109375" style="38"/>
    <col min="7919" max="7919" width="58.5703125" style="38" customWidth="1"/>
    <col min="7920" max="7920" width="21.42578125" style="38" customWidth="1"/>
    <col min="7921" max="7921" width="15.140625" style="38" customWidth="1"/>
    <col min="7922" max="7922" width="16.85546875" style="38" customWidth="1"/>
    <col min="7923" max="7923" width="8.140625" style="38" customWidth="1"/>
    <col min="7924" max="7924" width="20.5703125" style="38" customWidth="1"/>
    <col min="7925" max="7926" width="15.140625" style="38" customWidth="1"/>
    <col min="7927" max="7927" width="16.7109375" style="38" customWidth="1"/>
    <col min="7928" max="7928" width="8.5703125" style="38" customWidth="1"/>
    <col min="7929" max="7929" width="18.140625" style="38" customWidth="1"/>
    <col min="7930" max="7930" width="8.42578125" style="38" customWidth="1"/>
    <col min="7931" max="7931" width="19.28515625" style="38" customWidth="1"/>
    <col min="7932" max="7932" width="8.5703125" style="38" customWidth="1"/>
    <col min="7933" max="7933" width="17.85546875" style="38" customWidth="1"/>
    <col min="7934" max="7934" width="8" style="38" customWidth="1"/>
    <col min="7935" max="7935" width="14.28515625" style="38" customWidth="1"/>
    <col min="7936" max="7936" width="11.85546875" style="38" customWidth="1"/>
    <col min="7937" max="8174" width="6.7109375" style="38"/>
    <col min="8175" max="8175" width="58.5703125" style="38" customWidth="1"/>
    <col min="8176" max="8176" width="21.42578125" style="38" customWidth="1"/>
    <col min="8177" max="8177" width="15.140625" style="38" customWidth="1"/>
    <col min="8178" max="8178" width="16.85546875" style="38" customWidth="1"/>
    <col min="8179" max="8179" width="8.140625" style="38" customWidth="1"/>
    <col min="8180" max="8180" width="20.5703125" style="38" customWidth="1"/>
    <col min="8181" max="8182" width="15.140625" style="38" customWidth="1"/>
    <col min="8183" max="8183" width="16.7109375" style="38" customWidth="1"/>
    <col min="8184" max="8184" width="8.5703125" style="38" customWidth="1"/>
    <col min="8185" max="8185" width="18.140625" style="38" customWidth="1"/>
    <col min="8186" max="8186" width="8.42578125" style="38" customWidth="1"/>
    <col min="8187" max="8187" width="19.28515625" style="38" customWidth="1"/>
    <col min="8188" max="8188" width="8.5703125" style="38" customWidth="1"/>
    <col min="8189" max="8189" width="17.85546875" style="38" customWidth="1"/>
    <col min="8190" max="8190" width="8" style="38" customWidth="1"/>
    <col min="8191" max="8191" width="14.28515625" style="38" customWidth="1"/>
    <col min="8192" max="8192" width="11.85546875" style="38" customWidth="1"/>
    <col min="8193" max="8430" width="6.7109375" style="38"/>
    <col min="8431" max="8431" width="58.5703125" style="38" customWidth="1"/>
    <col min="8432" max="8432" width="21.42578125" style="38" customWidth="1"/>
    <col min="8433" max="8433" width="15.140625" style="38" customWidth="1"/>
    <col min="8434" max="8434" width="16.85546875" style="38" customWidth="1"/>
    <col min="8435" max="8435" width="8.140625" style="38" customWidth="1"/>
    <col min="8436" max="8436" width="20.5703125" style="38" customWidth="1"/>
    <col min="8437" max="8438" width="15.140625" style="38" customWidth="1"/>
    <col min="8439" max="8439" width="16.7109375" style="38" customWidth="1"/>
    <col min="8440" max="8440" width="8.5703125" style="38" customWidth="1"/>
    <col min="8441" max="8441" width="18.140625" style="38" customWidth="1"/>
    <col min="8442" max="8442" width="8.42578125" style="38" customWidth="1"/>
    <col min="8443" max="8443" width="19.28515625" style="38" customWidth="1"/>
    <col min="8444" max="8444" width="8.5703125" style="38" customWidth="1"/>
    <col min="8445" max="8445" width="17.85546875" style="38" customWidth="1"/>
    <col min="8446" max="8446" width="8" style="38" customWidth="1"/>
    <col min="8447" max="8447" width="14.28515625" style="38" customWidth="1"/>
    <col min="8448" max="8448" width="11.85546875" style="38" customWidth="1"/>
    <col min="8449" max="8686" width="6.7109375" style="38"/>
    <col min="8687" max="8687" width="58.5703125" style="38" customWidth="1"/>
    <col min="8688" max="8688" width="21.42578125" style="38" customWidth="1"/>
    <col min="8689" max="8689" width="15.140625" style="38" customWidth="1"/>
    <col min="8690" max="8690" width="16.85546875" style="38" customWidth="1"/>
    <col min="8691" max="8691" width="8.140625" style="38" customWidth="1"/>
    <col min="8692" max="8692" width="20.5703125" style="38" customWidth="1"/>
    <col min="8693" max="8694" width="15.140625" style="38" customWidth="1"/>
    <col min="8695" max="8695" width="16.7109375" style="38" customWidth="1"/>
    <col min="8696" max="8696" width="8.5703125" style="38" customWidth="1"/>
    <col min="8697" max="8697" width="18.140625" style="38" customWidth="1"/>
    <col min="8698" max="8698" width="8.42578125" style="38" customWidth="1"/>
    <col min="8699" max="8699" width="19.28515625" style="38" customWidth="1"/>
    <col min="8700" max="8700" width="8.5703125" style="38" customWidth="1"/>
    <col min="8701" max="8701" width="17.85546875" style="38" customWidth="1"/>
    <col min="8702" max="8702" width="8" style="38" customWidth="1"/>
    <col min="8703" max="8703" width="14.28515625" style="38" customWidth="1"/>
    <col min="8704" max="8704" width="11.85546875" style="38" customWidth="1"/>
    <col min="8705" max="8942" width="6.7109375" style="38"/>
    <col min="8943" max="8943" width="58.5703125" style="38" customWidth="1"/>
    <col min="8944" max="8944" width="21.42578125" style="38" customWidth="1"/>
    <col min="8945" max="8945" width="15.140625" style="38" customWidth="1"/>
    <col min="8946" max="8946" width="16.85546875" style="38" customWidth="1"/>
    <col min="8947" max="8947" width="8.140625" style="38" customWidth="1"/>
    <col min="8948" max="8948" width="20.5703125" style="38" customWidth="1"/>
    <col min="8949" max="8950" width="15.140625" style="38" customWidth="1"/>
    <col min="8951" max="8951" width="16.7109375" style="38" customWidth="1"/>
    <col min="8952" max="8952" width="8.5703125" style="38" customWidth="1"/>
    <col min="8953" max="8953" width="18.140625" style="38" customWidth="1"/>
    <col min="8954" max="8954" width="8.42578125" style="38" customWidth="1"/>
    <col min="8955" max="8955" width="19.28515625" style="38" customWidth="1"/>
    <col min="8956" max="8956" width="8.5703125" style="38" customWidth="1"/>
    <col min="8957" max="8957" width="17.85546875" style="38" customWidth="1"/>
    <col min="8958" max="8958" width="8" style="38" customWidth="1"/>
    <col min="8959" max="8959" width="14.28515625" style="38" customWidth="1"/>
    <col min="8960" max="8960" width="11.85546875" style="38" customWidth="1"/>
    <col min="8961" max="9198" width="6.7109375" style="38"/>
    <col min="9199" max="9199" width="58.5703125" style="38" customWidth="1"/>
    <col min="9200" max="9200" width="21.42578125" style="38" customWidth="1"/>
    <col min="9201" max="9201" width="15.140625" style="38" customWidth="1"/>
    <col min="9202" max="9202" width="16.85546875" style="38" customWidth="1"/>
    <col min="9203" max="9203" width="8.140625" style="38" customWidth="1"/>
    <col min="9204" max="9204" width="20.5703125" style="38" customWidth="1"/>
    <col min="9205" max="9206" width="15.140625" style="38" customWidth="1"/>
    <col min="9207" max="9207" width="16.7109375" style="38" customWidth="1"/>
    <col min="9208" max="9208" width="8.5703125" style="38" customWidth="1"/>
    <col min="9209" max="9209" width="18.140625" style="38" customWidth="1"/>
    <col min="9210" max="9210" width="8.42578125" style="38" customWidth="1"/>
    <col min="9211" max="9211" width="19.28515625" style="38" customWidth="1"/>
    <col min="9212" max="9212" width="8.5703125" style="38" customWidth="1"/>
    <col min="9213" max="9213" width="17.85546875" style="38" customWidth="1"/>
    <col min="9214" max="9214" width="8" style="38" customWidth="1"/>
    <col min="9215" max="9215" width="14.28515625" style="38" customWidth="1"/>
    <col min="9216" max="9216" width="11.85546875" style="38" customWidth="1"/>
    <col min="9217" max="9454" width="6.7109375" style="38"/>
    <col min="9455" max="9455" width="58.5703125" style="38" customWidth="1"/>
    <col min="9456" max="9456" width="21.42578125" style="38" customWidth="1"/>
    <col min="9457" max="9457" width="15.140625" style="38" customWidth="1"/>
    <col min="9458" max="9458" width="16.85546875" style="38" customWidth="1"/>
    <col min="9459" max="9459" width="8.140625" style="38" customWidth="1"/>
    <col min="9460" max="9460" width="20.5703125" style="38" customWidth="1"/>
    <col min="9461" max="9462" width="15.140625" style="38" customWidth="1"/>
    <col min="9463" max="9463" width="16.7109375" style="38" customWidth="1"/>
    <col min="9464" max="9464" width="8.5703125" style="38" customWidth="1"/>
    <col min="9465" max="9465" width="18.140625" style="38" customWidth="1"/>
    <col min="9466" max="9466" width="8.42578125" style="38" customWidth="1"/>
    <col min="9467" max="9467" width="19.28515625" style="38" customWidth="1"/>
    <col min="9468" max="9468" width="8.5703125" style="38" customWidth="1"/>
    <col min="9469" max="9469" width="17.85546875" style="38" customWidth="1"/>
    <col min="9470" max="9470" width="8" style="38" customWidth="1"/>
    <col min="9471" max="9471" width="14.28515625" style="38" customWidth="1"/>
    <col min="9472" max="9472" width="11.85546875" style="38" customWidth="1"/>
    <col min="9473" max="9710" width="6.7109375" style="38"/>
    <col min="9711" max="9711" width="58.5703125" style="38" customWidth="1"/>
    <col min="9712" max="9712" width="21.42578125" style="38" customWidth="1"/>
    <col min="9713" max="9713" width="15.140625" style="38" customWidth="1"/>
    <col min="9714" max="9714" width="16.85546875" style="38" customWidth="1"/>
    <col min="9715" max="9715" width="8.140625" style="38" customWidth="1"/>
    <col min="9716" max="9716" width="20.5703125" style="38" customWidth="1"/>
    <col min="9717" max="9718" width="15.140625" style="38" customWidth="1"/>
    <col min="9719" max="9719" width="16.7109375" style="38" customWidth="1"/>
    <col min="9720" max="9720" width="8.5703125" style="38" customWidth="1"/>
    <col min="9721" max="9721" width="18.140625" style="38" customWidth="1"/>
    <col min="9722" max="9722" width="8.42578125" style="38" customWidth="1"/>
    <col min="9723" max="9723" width="19.28515625" style="38" customWidth="1"/>
    <col min="9724" max="9724" width="8.5703125" style="38" customWidth="1"/>
    <col min="9725" max="9725" width="17.85546875" style="38" customWidth="1"/>
    <col min="9726" max="9726" width="8" style="38" customWidth="1"/>
    <col min="9727" max="9727" width="14.28515625" style="38" customWidth="1"/>
    <col min="9728" max="9728" width="11.85546875" style="38" customWidth="1"/>
    <col min="9729" max="9966" width="6.7109375" style="38"/>
    <col min="9967" max="9967" width="58.5703125" style="38" customWidth="1"/>
    <col min="9968" max="9968" width="21.42578125" style="38" customWidth="1"/>
    <col min="9969" max="9969" width="15.140625" style="38" customWidth="1"/>
    <col min="9970" max="9970" width="16.85546875" style="38" customWidth="1"/>
    <col min="9971" max="9971" width="8.140625" style="38" customWidth="1"/>
    <col min="9972" max="9972" width="20.5703125" style="38" customWidth="1"/>
    <col min="9973" max="9974" width="15.140625" style="38" customWidth="1"/>
    <col min="9975" max="9975" width="16.7109375" style="38" customWidth="1"/>
    <col min="9976" max="9976" width="8.5703125" style="38" customWidth="1"/>
    <col min="9977" max="9977" width="18.140625" style="38" customWidth="1"/>
    <col min="9978" max="9978" width="8.42578125" style="38" customWidth="1"/>
    <col min="9979" max="9979" width="19.28515625" style="38" customWidth="1"/>
    <col min="9980" max="9980" width="8.5703125" style="38" customWidth="1"/>
    <col min="9981" max="9981" width="17.85546875" style="38" customWidth="1"/>
    <col min="9982" max="9982" width="8" style="38" customWidth="1"/>
    <col min="9983" max="9983" width="14.28515625" style="38" customWidth="1"/>
    <col min="9984" max="9984" width="11.85546875" style="38" customWidth="1"/>
    <col min="9985" max="10222" width="6.7109375" style="38"/>
    <col min="10223" max="10223" width="58.5703125" style="38" customWidth="1"/>
    <col min="10224" max="10224" width="21.42578125" style="38" customWidth="1"/>
    <col min="10225" max="10225" width="15.140625" style="38" customWidth="1"/>
    <col min="10226" max="10226" width="16.85546875" style="38" customWidth="1"/>
    <col min="10227" max="10227" width="8.140625" style="38" customWidth="1"/>
    <col min="10228" max="10228" width="20.5703125" style="38" customWidth="1"/>
    <col min="10229" max="10230" width="15.140625" style="38" customWidth="1"/>
    <col min="10231" max="10231" width="16.7109375" style="38" customWidth="1"/>
    <col min="10232" max="10232" width="8.5703125" style="38" customWidth="1"/>
    <col min="10233" max="10233" width="18.140625" style="38" customWidth="1"/>
    <col min="10234" max="10234" width="8.42578125" style="38" customWidth="1"/>
    <col min="10235" max="10235" width="19.28515625" style="38" customWidth="1"/>
    <col min="10236" max="10236" width="8.5703125" style="38" customWidth="1"/>
    <col min="10237" max="10237" width="17.85546875" style="38" customWidth="1"/>
    <col min="10238" max="10238" width="8" style="38" customWidth="1"/>
    <col min="10239" max="10239" width="14.28515625" style="38" customWidth="1"/>
    <col min="10240" max="10240" width="11.85546875" style="38" customWidth="1"/>
    <col min="10241" max="10478" width="6.7109375" style="38"/>
    <col min="10479" max="10479" width="58.5703125" style="38" customWidth="1"/>
    <col min="10480" max="10480" width="21.42578125" style="38" customWidth="1"/>
    <col min="10481" max="10481" width="15.140625" style="38" customWidth="1"/>
    <col min="10482" max="10482" width="16.85546875" style="38" customWidth="1"/>
    <col min="10483" max="10483" width="8.140625" style="38" customWidth="1"/>
    <col min="10484" max="10484" width="20.5703125" style="38" customWidth="1"/>
    <col min="10485" max="10486" width="15.140625" style="38" customWidth="1"/>
    <col min="10487" max="10487" width="16.7109375" style="38" customWidth="1"/>
    <col min="10488" max="10488" width="8.5703125" style="38" customWidth="1"/>
    <col min="10489" max="10489" width="18.140625" style="38" customWidth="1"/>
    <col min="10490" max="10490" width="8.42578125" style="38" customWidth="1"/>
    <col min="10491" max="10491" width="19.28515625" style="38" customWidth="1"/>
    <col min="10492" max="10492" width="8.5703125" style="38" customWidth="1"/>
    <col min="10493" max="10493" width="17.85546875" style="38" customWidth="1"/>
    <col min="10494" max="10494" width="8" style="38" customWidth="1"/>
    <col min="10495" max="10495" width="14.28515625" style="38" customWidth="1"/>
    <col min="10496" max="10496" width="11.85546875" style="38" customWidth="1"/>
    <col min="10497" max="10734" width="6.7109375" style="38"/>
    <col min="10735" max="10735" width="58.5703125" style="38" customWidth="1"/>
    <col min="10736" max="10736" width="21.42578125" style="38" customWidth="1"/>
    <col min="10737" max="10737" width="15.140625" style="38" customWidth="1"/>
    <col min="10738" max="10738" width="16.85546875" style="38" customWidth="1"/>
    <col min="10739" max="10739" width="8.140625" style="38" customWidth="1"/>
    <col min="10740" max="10740" width="20.5703125" style="38" customWidth="1"/>
    <col min="10741" max="10742" width="15.140625" style="38" customWidth="1"/>
    <col min="10743" max="10743" width="16.7109375" style="38" customWidth="1"/>
    <col min="10744" max="10744" width="8.5703125" style="38" customWidth="1"/>
    <col min="10745" max="10745" width="18.140625" style="38" customWidth="1"/>
    <col min="10746" max="10746" width="8.42578125" style="38" customWidth="1"/>
    <col min="10747" max="10747" width="19.28515625" style="38" customWidth="1"/>
    <col min="10748" max="10748" width="8.5703125" style="38" customWidth="1"/>
    <col min="10749" max="10749" width="17.85546875" style="38" customWidth="1"/>
    <col min="10750" max="10750" width="8" style="38" customWidth="1"/>
    <col min="10751" max="10751" width="14.28515625" style="38" customWidth="1"/>
    <col min="10752" max="10752" width="11.85546875" style="38" customWidth="1"/>
    <col min="10753" max="10990" width="6.7109375" style="38"/>
    <col min="10991" max="10991" width="58.5703125" style="38" customWidth="1"/>
    <col min="10992" max="10992" width="21.42578125" style="38" customWidth="1"/>
    <col min="10993" max="10993" width="15.140625" style="38" customWidth="1"/>
    <col min="10994" max="10994" width="16.85546875" style="38" customWidth="1"/>
    <col min="10995" max="10995" width="8.140625" style="38" customWidth="1"/>
    <col min="10996" max="10996" width="20.5703125" style="38" customWidth="1"/>
    <col min="10997" max="10998" width="15.140625" style="38" customWidth="1"/>
    <col min="10999" max="10999" width="16.7109375" style="38" customWidth="1"/>
    <col min="11000" max="11000" width="8.5703125" style="38" customWidth="1"/>
    <col min="11001" max="11001" width="18.140625" style="38" customWidth="1"/>
    <col min="11002" max="11002" width="8.42578125" style="38" customWidth="1"/>
    <col min="11003" max="11003" width="19.28515625" style="38" customWidth="1"/>
    <col min="11004" max="11004" width="8.5703125" style="38" customWidth="1"/>
    <col min="11005" max="11005" width="17.85546875" style="38" customWidth="1"/>
    <col min="11006" max="11006" width="8" style="38" customWidth="1"/>
    <col min="11007" max="11007" width="14.28515625" style="38" customWidth="1"/>
    <col min="11008" max="11008" width="11.85546875" style="38" customWidth="1"/>
    <col min="11009" max="11246" width="6.7109375" style="38"/>
    <col min="11247" max="11247" width="58.5703125" style="38" customWidth="1"/>
    <col min="11248" max="11248" width="21.42578125" style="38" customWidth="1"/>
    <col min="11249" max="11249" width="15.140625" style="38" customWidth="1"/>
    <col min="11250" max="11250" width="16.85546875" style="38" customWidth="1"/>
    <col min="11251" max="11251" width="8.140625" style="38" customWidth="1"/>
    <col min="11252" max="11252" width="20.5703125" style="38" customWidth="1"/>
    <col min="11253" max="11254" width="15.140625" style="38" customWidth="1"/>
    <col min="11255" max="11255" width="16.7109375" style="38" customWidth="1"/>
    <col min="11256" max="11256" width="8.5703125" style="38" customWidth="1"/>
    <col min="11257" max="11257" width="18.140625" style="38" customWidth="1"/>
    <col min="11258" max="11258" width="8.42578125" style="38" customWidth="1"/>
    <col min="11259" max="11259" width="19.28515625" style="38" customWidth="1"/>
    <col min="11260" max="11260" width="8.5703125" style="38" customWidth="1"/>
    <col min="11261" max="11261" width="17.85546875" style="38" customWidth="1"/>
    <col min="11262" max="11262" width="8" style="38" customWidth="1"/>
    <col min="11263" max="11263" width="14.28515625" style="38" customWidth="1"/>
    <col min="11264" max="11264" width="11.85546875" style="38" customWidth="1"/>
    <col min="11265" max="11502" width="6.7109375" style="38"/>
    <col min="11503" max="11503" width="58.5703125" style="38" customWidth="1"/>
    <col min="11504" max="11504" width="21.42578125" style="38" customWidth="1"/>
    <col min="11505" max="11505" width="15.140625" style="38" customWidth="1"/>
    <col min="11506" max="11506" width="16.85546875" style="38" customWidth="1"/>
    <col min="11507" max="11507" width="8.140625" style="38" customWidth="1"/>
    <col min="11508" max="11508" width="20.5703125" style="38" customWidth="1"/>
    <col min="11509" max="11510" width="15.140625" style="38" customWidth="1"/>
    <col min="11511" max="11511" width="16.7109375" style="38" customWidth="1"/>
    <col min="11512" max="11512" width="8.5703125" style="38" customWidth="1"/>
    <col min="11513" max="11513" width="18.140625" style="38" customWidth="1"/>
    <col min="11514" max="11514" width="8.42578125" style="38" customWidth="1"/>
    <col min="11515" max="11515" width="19.28515625" style="38" customWidth="1"/>
    <col min="11516" max="11516" width="8.5703125" style="38" customWidth="1"/>
    <col min="11517" max="11517" width="17.85546875" style="38" customWidth="1"/>
    <col min="11518" max="11518" width="8" style="38" customWidth="1"/>
    <col min="11519" max="11519" width="14.28515625" style="38" customWidth="1"/>
    <col min="11520" max="11520" width="11.85546875" style="38" customWidth="1"/>
    <col min="11521" max="11758" width="6.7109375" style="38"/>
    <col min="11759" max="11759" width="58.5703125" style="38" customWidth="1"/>
    <col min="11760" max="11760" width="21.42578125" style="38" customWidth="1"/>
    <col min="11761" max="11761" width="15.140625" style="38" customWidth="1"/>
    <col min="11762" max="11762" width="16.85546875" style="38" customWidth="1"/>
    <col min="11763" max="11763" width="8.140625" style="38" customWidth="1"/>
    <col min="11764" max="11764" width="20.5703125" style="38" customWidth="1"/>
    <col min="11765" max="11766" width="15.140625" style="38" customWidth="1"/>
    <col min="11767" max="11767" width="16.7109375" style="38" customWidth="1"/>
    <col min="11768" max="11768" width="8.5703125" style="38" customWidth="1"/>
    <col min="11769" max="11769" width="18.140625" style="38" customWidth="1"/>
    <col min="11770" max="11770" width="8.42578125" style="38" customWidth="1"/>
    <col min="11771" max="11771" width="19.28515625" style="38" customWidth="1"/>
    <col min="11772" max="11772" width="8.5703125" style="38" customWidth="1"/>
    <col min="11773" max="11773" width="17.85546875" style="38" customWidth="1"/>
    <col min="11774" max="11774" width="8" style="38" customWidth="1"/>
    <col min="11775" max="11775" width="14.28515625" style="38" customWidth="1"/>
    <col min="11776" max="11776" width="11.85546875" style="38" customWidth="1"/>
    <col min="11777" max="12014" width="6.7109375" style="38"/>
    <col min="12015" max="12015" width="58.5703125" style="38" customWidth="1"/>
    <col min="12016" max="12016" width="21.42578125" style="38" customWidth="1"/>
    <col min="12017" max="12017" width="15.140625" style="38" customWidth="1"/>
    <col min="12018" max="12018" width="16.85546875" style="38" customWidth="1"/>
    <col min="12019" max="12019" width="8.140625" style="38" customWidth="1"/>
    <col min="12020" max="12020" width="20.5703125" style="38" customWidth="1"/>
    <col min="12021" max="12022" width="15.140625" style="38" customWidth="1"/>
    <col min="12023" max="12023" width="16.7109375" style="38" customWidth="1"/>
    <col min="12024" max="12024" width="8.5703125" style="38" customWidth="1"/>
    <col min="12025" max="12025" width="18.140625" style="38" customWidth="1"/>
    <col min="12026" max="12026" width="8.42578125" style="38" customWidth="1"/>
    <col min="12027" max="12027" width="19.28515625" style="38" customWidth="1"/>
    <col min="12028" max="12028" width="8.5703125" style="38" customWidth="1"/>
    <col min="12029" max="12029" width="17.85546875" style="38" customWidth="1"/>
    <col min="12030" max="12030" width="8" style="38" customWidth="1"/>
    <col min="12031" max="12031" width="14.28515625" style="38" customWidth="1"/>
    <col min="12032" max="12032" width="11.85546875" style="38" customWidth="1"/>
    <col min="12033" max="12270" width="6.7109375" style="38"/>
    <col min="12271" max="12271" width="58.5703125" style="38" customWidth="1"/>
    <col min="12272" max="12272" width="21.42578125" style="38" customWidth="1"/>
    <col min="12273" max="12273" width="15.140625" style="38" customWidth="1"/>
    <col min="12274" max="12274" width="16.85546875" style="38" customWidth="1"/>
    <col min="12275" max="12275" width="8.140625" style="38" customWidth="1"/>
    <col min="12276" max="12276" width="20.5703125" style="38" customWidth="1"/>
    <col min="12277" max="12278" width="15.140625" style="38" customWidth="1"/>
    <col min="12279" max="12279" width="16.7109375" style="38" customWidth="1"/>
    <col min="12280" max="12280" width="8.5703125" style="38" customWidth="1"/>
    <col min="12281" max="12281" width="18.140625" style="38" customWidth="1"/>
    <col min="12282" max="12282" width="8.42578125" style="38" customWidth="1"/>
    <col min="12283" max="12283" width="19.28515625" style="38" customWidth="1"/>
    <col min="12284" max="12284" width="8.5703125" style="38" customWidth="1"/>
    <col min="12285" max="12285" width="17.85546875" style="38" customWidth="1"/>
    <col min="12286" max="12286" width="8" style="38" customWidth="1"/>
    <col min="12287" max="12287" width="14.28515625" style="38" customWidth="1"/>
    <col min="12288" max="12288" width="11.85546875" style="38" customWidth="1"/>
    <col min="12289" max="12526" width="6.7109375" style="38"/>
    <col min="12527" max="12527" width="58.5703125" style="38" customWidth="1"/>
    <col min="12528" max="12528" width="21.42578125" style="38" customWidth="1"/>
    <col min="12529" max="12529" width="15.140625" style="38" customWidth="1"/>
    <col min="12530" max="12530" width="16.85546875" style="38" customWidth="1"/>
    <col min="12531" max="12531" width="8.140625" style="38" customWidth="1"/>
    <col min="12532" max="12532" width="20.5703125" style="38" customWidth="1"/>
    <col min="12533" max="12534" width="15.140625" style="38" customWidth="1"/>
    <col min="12535" max="12535" width="16.7109375" style="38" customWidth="1"/>
    <col min="12536" max="12536" width="8.5703125" style="38" customWidth="1"/>
    <col min="12537" max="12537" width="18.140625" style="38" customWidth="1"/>
    <col min="12538" max="12538" width="8.42578125" style="38" customWidth="1"/>
    <col min="12539" max="12539" width="19.28515625" style="38" customWidth="1"/>
    <col min="12540" max="12540" width="8.5703125" style="38" customWidth="1"/>
    <col min="12541" max="12541" width="17.85546875" style="38" customWidth="1"/>
    <col min="12542" max="12542" width="8" style="38" customWidth="1"/>
    <col min="12543" max="12543" width="14.28515625" style="38" customWidth="1"/>
    <col min="12544" max="12544" width="11.85546875" style="38" customWidth="1"/>
    <col min="12545" max="12782" width="6.7109375" style="38"/>
    <col min="12783" max="12783" width="58.5703125" style="38" customWidth="1"/>
    <col min="12784" max="12784" width="21.42578125" style="38" customWidth="1"/>
    <col min="12785" max="12785" width="15.140625" style="38" customWidth="1"/>
    <col min="12786" max="12786" width="16.85546875" style="38" customWidth="1"/>
    <col min="12787" max="12787" width="8.140625" style="38" customWidth="1"/>
    <col min="12788" max="12788" width="20.5703125" style="38" customWidth="1"/>
    <col min="12789" max="12790" width="15.140625" style="38" customWidth="1"/>
    <col min="12791" max="12791" width="16.7109375" style="38" customWidth="1"/>
    <col min="12792" max="12792" width="8.5703125" style="38" customWidth="1"/>
    <col min="12793" max="12793" width="18.140625" style="38" customWidth="1"/>
    <col min="12794" max="12794" width="8.42578125" style="38" customWidth="1"/>
    <col min="12795" max="12795" width="19.28515625" style="38" customWidth="1"/>
    <col min="12796" max="12796" width="8.5703125" style="38" customWidth="1"/>
    <col min="12797" max="12797" width="17.85546875" style="38" customWidth="1"/>
    <col min="12798" max="12798" width="8" style="38" customWidth="1"/>
    <col min="12799" max="12799" width="14.28515625" style="38" customWidth="1"/>
    <col min="12800" max="12800" width="11.85546875" style="38" customWidth="1"/>
    <col min="12801" max="13038" width="6.7109375" style="38"/>
    <col min="13039" max="13039" width="58.5703125" style="38" customWidth="1"/>
    <col min="13040" max="13040" width="21.42578125" style="38" customWidth="1"/>
    <col min="13041" max="13041" width="15.140625" style="38" customWidth="1"/>
    <col min="13042" max="13042" width="16.85546875" style="38" customWidth="1"/>
    <col min="13043" max="13043" width="8.140625" style="38" customWidth="1"/>
    <col min="13044" max="13044" width="20.5703125" style="38" customWidth="1"/>
    <col min="13045" max="13046" width="15.140625" style="38" customWidth="1"/>
    <col min="13047" max="13047" width="16.7109375" style="38" customWidth="1"/>
    <col min="13048" max="13048" width="8.5703125" style="38" customWidth="1"/>
    <col min="13049" max="13049" width="18.140625" style="38" customWidth="1"/>
    <col min="13050" max="13050" width="8.42578125" style="38" customWidth="1"/>
    <col min="13051" max="13051" width="19.28515625" style="38" customWidth="1"/>
    <col min="13052" max="13052" width="8.5703125" style="38" customWidth="1"/>
    <col min="13053" max="13053" width="17.85546875" style="38" customWidth="1"/>
    <col min="13054" max="13054" width="8" style="38" customWidth="1"/>
    <col min="13055" max="13055" width="14.28515625" style="38" customWidth="1"/>
    <col min="13056" max="13056" width="11.85546875" style="38" customWidth="1"/>
    <col min="13057" max="13294" width="6.7109375" style="38"/>
    <col min="13295" max="13295" width="58.5703125" style="38" customWidth="1"/>
    <col min="13296" max="13296" width="21.42578125" style="38" customWidth="1"/>
    <col min="13297" max="13297" width="15.140625" style="38" customWidth="1"/>
    <col min="13298" max="13298" width="16.85546875" style="38" customWidth="1"/>
    <col min="13299" max="13299" width="8.140625" style="38" customWidth="1"/>
    <col min="13300" max="13300" width="20.5703125" style="38" customWidth="1"/>
    <col min="13301" max="13302" width="15.140625" style="38" customWidth="1"/>
    <col min="13303" max="13303" width="16.7109375" style="38" customWidth="1"/>
    <col min="13304" max="13304" width="8.5703125" style="38" customWidth="1"/>
    <col min="13305" max="13305" width="18.140625" style="38" customWidth="1"/>
    <col min="13306" max="13306" width="8.42578125" style="38" customWidth="1"/>
    <col min="13307" max="13307" width="19.28515625" style="38" customWidth="1"/>
    <col min="13308" max="13308" width="8.5703125" style="38" customWidth="1"/>
    <col min="13309" max="13309" width="17.85546875" style="38" customWidth="1"/>
    <col min="13310" max="13310" width="8" style="38" customWidth="1"/>
    <col min="13311" max="13311" width="14.28515625" style="38" customWidth="1"/>
    <col min="13312" max="13312" width="11.85546875" style="38" customWidth="1"/>
    <col min="13313" max="13550" width="6.7109375" style="38"/>
    <col min="13551" max="13551" width="58.5703125" style="38" customWidth="1"/>
    <col min="13552" max="13552" width="21.42578125" style="38" customWidth="1"/>
    <col min="13553" max="13553" width="15.140625" style="38" customWidth="1"/>
    <col min="13554" max="13554" width="16.85546875" style="38" customWidth="1"/>
    <col min="13555" max="13555" width="8.140625" style="38" customWidth="1"/>
    <col min="13556" max="13556" width="20.5703125" style="38" customWidth="1"/>
    <col min="13557" max="13558" width="15.140625" style="38" customWidth="1"/>
    <col min="13559" max="13559" width="16.7109375" style="38" customWidth="1"/>
    <col min="13560" max="13560" width="8.5703125" style="38" customWidth="1"/>
    <col min="13561" max="13561" width="18.140625" style="38" customWidth="1"/>
    <col min="13562" max="13562" width="8.42578125" style="38" customWidth="1"/>
    <col min="13563" max="13563" width="19.28515625" style="38" customWidth="1"/>
    <col min="13564" max="13564" width="8.5703125" style="38" customWidth="1"/>
    <col min="13565" max="13565" width="17.85546875" style="38" customWidth="1"/>
    <col min="13566" max="13566" width="8" style="38" customWidth="1"/>
    <col min="13567" max="13567" width="14.28515625" style="38" customWidth="1"/>
    <col min="13568" max="13568" width="11.85546875" style="38" customWidth="1"/>
    <col min="13569" max="13806" width="6.7109375" style="38"/>
    <col min="13807" max="13807" width="58.5703125" style="38" customWidth="1"/>
    <col min="13808" max="13808" width="21.42578125" style="38" customWidth="1"/>
    <col min="13809" max="13809" width="15.140625" style="38" customWidth="1"/>
    <col min="13810" max="13810" width="16.85546875" style="38" customWidth="1"/>
    <col min="13811" max="13811" width="8.140625" style="38" customWidth="1"/>
    <col min="13812" max="13812" width="20.5703125" style="38" customWidth="1"/>
    <col min="13813" max="13814" width="15.140625" style="38" customWidth="1"/>
    <col min="13815" max="13815" width="16.7109375" style="38" customWidth="1"/>
    <col min="13816" max="13816" width="8.5703125" style="38" customWidth="1"/>
    <col min="13817" max="13817" width="18.140625" style="38" customWidth="1"/>
    <col min="13818" max="13818" width="8.42578125" style="38" customWidth="1"/>
    <col min="13819" max="13819" width="19.28515625" style="38" customWidth="1"/>
    <col min="13820" max="13820" width="8.5703125" style="38" customWidth="1"/>
    <col min="13821" max="13821" width="17.85546875" style="38" customWidth="1"/>
    <col min="13822" max="13822" width="8" style="38" customWidth="1"/>
    <col min="13823" max="13823" width="14.28515625" style="38" customWidth="1"/>
    <col min="13824" max="13824" width="11.85546875" style="38" customWidth="1"/>
    <col min="13825" max="14062" width="6.7109375" style="38"/>
    <col min="14063" max="14063" width="58.5703125" style="38" customWidth="1"/>
    <col min="14064" max="14064" width="21.42578125" style="38" customWidth="1"/>
    <col min="14065" max="14065" width="15.140625" style="38" customWidth="1"/>
    <col min="14066" max="14066" width="16.85546875" style="38" customWidth="1"/>
    <col min="14067" max="14067" width="8.140625" style="38" customWidth="1"/>
    <col min="14068" max="14068" width="20.5703125" style="38" customWidth="1"/>
    <col min="14069" max="14070" width="15.140625" style="38" customWidth="1"/>
    <col min="14071" max="14071" width="16.7109375" style="38" customWidth="1"/>
    <col min="14072" max="14072" width="8.5703125" style="38" customWidth="1"/>
    <col min="14073" max="14073" width="18.140625" style="38" customWidth="1"/>
    <col min="14074" max="14074" width="8.42578125" style="38" customWidth="1"/>
    <col min="14075" max="14075" width="19.28515625" style="38" customWidth="1"/>
    <col min="14076" max="14076" width="8.5703125" style="38" customWidth="1"/>
    <col min="14077" max="14077" width="17.85546875" style="38" customWidth="1"/>
    <col min="14078" max="14078" width="8" style="38" customWidth="1"/>
    <col min="14079" max="14079" width="14.28515625" style="38" customWidth="1"/>
    <col min="14080" max="14080" width="11.85546875" style="38" customWidth="1"/>
    <col min="14081" max="14318" width="6.7109375" style="38"/>
    <col min="14319" max="14319" width="58.5703125" style="38" customWidth="1"/>
    <col min="14320" max="14320" width="21.42578125" style="38" customWidth="1"/>
    <col min="14321" max="14321" width="15.140625" style="38" customWidth="1"/>
    <col min="14322" max="14322" width="16.85546875" style="38" customWidth="1"/>
    <col min="14323" max="14323" width="8.140625" style="38" customWidth="1"/>
    <col min="14324" max="14324" width="20.5703125" style="38" customWidth="1"/>
    <col min="14325" max="14326" width="15.140625" style="38" customWidth="1"/>
    <col min="14327" max="14327" width="16.7109375" style="38" customWidth="1"/>
    <col min="14328" max="14328" width="8.5703125" style="38" customWidth="1"/>
    <col min="14329" max="14329" width="18.140625" style="38" customWidth="1"/>
    <col min="14330" max="14330" width="8.42578125" style="38" customWidth="1"/>
    <col min="14331" max="14331" width="19.28515625" style="38" customWidth="1"/>
    <col min="14332" max="14332" width="8.5703125" style="38" customWidth="1"/>
    <col min="14333" max="14333" width="17.85546875" style="38" customWidth="1"/>
    <col min="14334" max="14334" width="8" style="38" customWidth="1"/>
    <col min="14335" max="14335" width="14.28515625" style="38" customWidth="1"/>
    <col min="14336" max="14336" width="11.85546875" style="38" customWidth="1"/>
    <col min="14337" max="14574" width="6.7109375" style="38"/>
    <col min="14575" max="14575" width="58.5703125" style="38" customWidth="1"/>
    <col min="14576" max="14576" width="21.42578125" style="38" customWidth="1"/>
    <col min="14577" max="14577" width="15.140625" style="38" customWidth="1"/>
    <col min="14578" max="14578" width="16.85546875" style="38" customWidth="1"/>
    <col min="14579" max="14579" width="8.140625" style="38" customWidth="1"/>
    <col min="14580" max="14580" width="20.5703125" style="38" customWidth="1"/>
    <col min="14581" max="14582" width="15.140625" style="38" customWidth="1"/>
    <col min="14583" max="14583" width="16.7109375" style="38" customWidth="1"/>
    <col min="14584" max="14584" width="8.5703125" style="38" customWidth="1"/>
    <col min="14585" max="14585" width="18.140625" style="38" customWidth="1"/>
    <col min="14586" max="14586" width="8.42578125" style="38" customWidth="1"/>
    <col min="14587" max="14587" width="19.28515625" style="38" customWidth="1"/>
    <col min="14588" max="14588" width="8.5703125" style="38" customWidth="1"/>
    <col min="14589" max="14589" width="17.85546875" style="38" customWidth="1"/>
    <col min="14590" max="14590" width="8" style="38" customWidth="1"/>
    <col min="14591" max="14591" width="14.28515625" style="38" customWidth="1"/>
    <col min="14592" max="14592" width="11.85546875" style="38" customWidth="1"/>
    <col min="14593" max="14830" width="6.7109375" style="38"/>
    <col min="14831" max="14831" width="58.5703125" style="38" customWidth="1"/>
    <col min="14832" max="14832" width="21.42578125" style="38" customWidth="1"/>
    <col min="14833" max="14833" width="15.140625" style="38" customWidth="1"/>
    <col min="14834" max="14834" width="16.85546875" style="38" customWidth="1"/>
    <col min="14835" max="14835" width="8.140625" style="38" customWidth="1"/>
    <col min="14836" max="14836" width="20.5703125" style="38" customWidth="1"/>
    <col min="14837" max="14838" width="15.140625" style="38" customWidth="1"/>
    <col min="14839" max="14839" width="16.7109375" style="38" customWidth="1"/>
    <col min="14840" max="14840" width="8.5703125" style="38" customWidth="1"/>
    <col min="14841" max="14841" width="18.140625" style="38" customWidth="1"/>
    <col min="14842" max="14842" width="8.42578125" style="38" customWidth="1"/>
    <col min="14843" max="14843" width="19.28515625" style="38" customWidth="1"/>
    <col min="14844" max="14844" width="8.5703125" style="38" customWidth="1"/>
    <col min="14845" max="14845" width="17.85546875" style="38" customWidth="1"/>
    <col min="14846" max="14846" width="8" style="38" customWidth="1"/>
    <col min="14847" max="14847" width="14.28515625" style="38" customWidth="1"/>
    <col min="14848" max="14848" width="11.85546875" style="38" customWidth="1"/>
    <col min="14849" max="15086" width="6.7109375" style="38"/>
    <col min="15087" max="15087" width="58.5703125" style="38" customWidth="1"/>
    <col min="15088" max="15088" width="21.42578125" style="38" customWidth="1"/>
    <col min="15089" max="15089" width="15.140625" style="38" customWidth="1"/>
    <col min="15090" max="15090" width="16.85546875" style="38" customWidth="1"/>
    <col min="15091" max="15091" width="8.140625" style="38" customWidth="1"/>
    <col min="15092" max="15092" width="20.5703125" style="38" customWidth="1"/>
    <col min="15093" max="15094" width="15.140625" style="38" customWidth="1"/>
    <col min="15095" max="15095" width="16.7109375" style="38" customWidth="1"/>
    <col min="15096" max="15096" width="8.5703125" style="38" customWidth="1"/>
    <col min="15097" max="15097" width="18.140625" style="38" customWidth="1"/>
    <col min="15098" max="15098" width="8.42578125" style="38" customWidth="1"/>
    <col min="15099" max="15099" width="19.28515625" style="38" customWidth="1"/>
    <col min="15100" max="15100" width="8.5703125" style="38" customWidth="1"/>
    <col min="15101" max="15101" width="17.85546875" style="38" customWidth="1"/>
    <col min="15102" max="15102" width="8" style="38" customWidth="1"/>
    <col min="15103" max="15103" width="14.28515625" style="38" customWidth="1"/>
    <col min="15104" max="15104" width="11.85546875" style="38" customWidth="1"/>
    <col min="15105" max="15342" width="6.7109375" style="38"/>
    <col min="15343" max="15343" width="58.5703125" style="38" customWidth="1"/>
    <col min="15344" max="15344" width="21.42578125" style="38" customWidth="1"/>
    <col min="15345" max="15345" width="15.140625" style="38" customWidth="1"/>
    <col min="15346" max="15346" width="16.85546875" style="38" customWidth="1"/>
    <col min="15347" max="15347" width="8.140625" style="38" customWidth="1"/>
    <col min="15348" max="15348" width="20.5703125" style="38" customWidth="1"/>
    <col min="15349" max="15350" width="15.140625" style="38" customWidth="1"/>
    <col min="15351" max="15351" width="16.7109375" style="38" customWidth="1"/>
    <col min="15352" max="15352" width="8.5703125" style="38" customWidth="1"/>
    <col min="15353" max="15353" width="18.140625" style="38" customWidth="1"/>
    <col min="15354" max="15354" width="8.42578125" style="38" customWidth="1"/>
    <col min="15355" max="15355" width="19.28515625" style="38" customWidth="1"/>
    <col min="15356" max="15356" width="8.5703125" style="38" customWidth="1"/>
    <col min="15357" max="15357" width="17.85546875" style="38" customWidth="1"/>
    <col min="15358" max="15358" width="8" style="38" customWidth="1"/>
    <col min="15359" max="15359" width="14.28515625" style="38" customWidth="1"/>
    <col min="15360" max="15360" width="11.85546875" style="38" customWidth="1"/>
    <col min="15361" max="15598" width="6.7109375" style="38"/>
    <col min="15599" max="15599" width="58.5703125" style="38" customWidth="1"/>
    <col min="15600" max="15600" width="21.42578125" style="38" customWidth="1"/>
    <col min="15601" max="15601" width="15.140625" style="38" customWidth="1"/>
    <col min="15602" max="15602" width="16.85546875" style="38" customWidth="1"/>
    <col min="15603" max="15603" width="8.140625" style="38" customWidth="1"/>
    <col min="15604" max="15604" width="20.5703125" style="38" customWidth="1"/>
    <col min="15605" max="15606" width="15.140625" style="38" customWidth="1"/>
    <col min="15607" max="15607" width="16.7109375" style="38" customWidth="1"/>
    <col min="15608" max="15608" width="8.5703125" style="38" customWidth="1"/>
    <col min="15609" max="15609" width="18.140625" style="38" customWidth="1"/>
    <col min="15610" max="15610" width="8.42578125" style="38" customWidth="1"/>
    <col min="15611" max="15611" width="19.28515625" style="38" customWidth="1"/>
    <col min="15612" max="15612" width="8.5703125" style="38" customWidth="1"/>
    <col min="15613" max="15613" width="17.85546875" style="38" customWidth="1"/>
    <col min="15614" max="15614" width="8" style="38" customWidth="1"/>
    <col min="15615" max="15615" width="14.28515625" style="38" customWidth="1"/>
    <col min="15616" max="15616" width="11.85546875" style="38" customWidth="1"/>
    <col min="15617" max="15854" width="6.7109375" style="38"/>
    <col min="15855" max="15855" width="58.5703125" style="38" customWidth="1"/>
    <col min="15856" max="15856" width="21.42578125" style="38" customWidth="1"/>
    <col min="15857" max="15857" width="15.140625" style="38" customWidth="1"/>
    <col min="15858" max="15858" width="16.85546875" style="38" customWidth="1"/>
    <col min="15859" max="15859" width="8.140625" style="38" customWidth="1"/>
    <col min="15860" max="15860" width="20.5703125" style="38" customWidth="1"/>
    <col min="15861" max="15862" width="15.140625" style="38" customWidth="1"/>
    <col min="15863" max="15863" width="16.7109375" style="38" customWidth="1"/>
    <col min="15864" max="15864" width="8.5703125" style="38" customWidth="1"/>
    <col min="15865" max="15865" width="18.140625" style="38" customWidth="1"/>
    <col min="15866" max="15866" width="8.42578125" style="38" customWidth="1"/>
    <col min="15867" max="15867" width="19.28515625" style="38" customWidth="1"/>
    <col min="15868" max="15868" width="8.5703125" style="38" customWidth="1"/>
    <col min="15869" max="15869" width="17.85546875" style="38" customWidth="1"/>
    <col min="15870" max="15870" width="8" style="38" customWidth="1"/>
    <col min="15871" max="15871" width="14.28515625" style="38" customWidth="1"/>
    <col min="15872" max="15872" width="11.85546875" style="38" customWidth="1"/>
    <col min="15873" max="16110" width="6.7109375" style="38"/>
    <col min="16111" max="16111" width="58.5703125" style="38" customWidth="1"/>
    <col min="16112" max="16112" width="21.42578125" style="38" customWidth="1"/>
    <col min="16113" max="16113" width="15.140625" style="38" customWidth="1"/>
    <col min="16114" max="16114" width="16.85546875" style="38" customWidth="1"/>
    <col min="16115" max="16115" width="8.140625" style="38" customWidth="1"/>
    <col min="16116" max="16116" width="20.5703125" style="38" customWidth="1"/>
    <col min="16117" max="16118" width="15.140625" style="38" customWidth="1"/>
    <col min="16119" max="16119" width="16.7109375" style="38" customWidth="1"/>
    <col min="16120" max="16120" width="8.5703125" style="38" customWidth="1"/>
    <col min="16121" max="16121" width="18.140625" style="38" customWidth="1"/>
    <col min="16122" max="16122" width="8.42578125" style="38" customWidth="1"/>
    <col min="16123" max="16123" width="19.28515625" style="38" customWidth="1"/>
    <col min="16124" max="16124" width="8.5703125" style="38" customWidth="1"/>
    <col min="16125" max="16125" width="17.85546875" style="38" customWidth="1"/>
    <col min="16126" max="16126" width="8" style="38" customWidth="1"/>
    <col min="16127" max="16127" width="14.28515625" style="38" customWidth="1"/>
    <col min="16128" max="16128" width="11.85546875" style="38" customWidth="1"/>
    <col min="16129" max="16384" width="6.7109375" style="38"/>
  </cols>
  <sheetData>
    <row r="1" spans="1:18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350</v>
      </c>
    </row>
    <row r="3" spans="1:18" ht="18.75" customHeight="1" x14ac:dyDescent="0.2">
      <c r="A3" s="1042" t="s">
        <v>351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</row>
    <row r="4" spans="1:18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18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18" ht="16.5" thickBot="1" x14ac:dyDescent="0.3">
      <c r="A6" s="235"/>
      <c r="B6" s="246" t="s">
        <v>64</v>
      </c>
      <c r="C6" s="284" t="s">
        <v>65</v>
      </c>
      <c r="D6" s="238"/>
      <c r="E6" s="239"/>
      <c r="F6" s="246" t="s">
        <v>64</v>
      </c>
      <c r="G6" s="284" t="s">
        <v>65</v>
      </c>
      <c r="H6" s="237"/>
      <c r="I6" s="238"/>
      <c r="J6" s="239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18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6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38</v>
      </c>
      <c r="L7" s="1041"/>
      <c r="M7" s="1040" t="s">
        <v>39</v>
      </c>
      <c r="N7" s="1041"/>
      <c r="O7" s="1040" t="s">
        <v>40</v>
      </c>
      <c r="P7" s="1041"/>
      <c r="Q7" s="1040" t="s">
        <v>221</v>
      </c>
      <c r="R7" s="1041"/>
    </row>
    <row r="8" spans="1:18" x14ac:dyDescent="0.25">
      <c r="A8" s="235"/>
      <c r="B8" s="246" t="s">
        <v>70</v>
      </c>
      <c r="C8" s="247" t="s">
        <v>71</v>
      </c>
      <c r="D8" s="248" t="s">
        <v>72</v>
      </c>
      <c r="E8" s="239" t="s">
        <v>325</v>
      </c>
      <c r="F8" s="246" t="s">
        <v>70</v>
      </c>
      <c r="G8" s="247" t="s">
        <v>71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18" x14ac:dyDescent="0.25">
      <c r="A9" s="245"/>
      <c r="B9" s="246" t="s">
        <v>74</v>
      </c>
      <c r="C9" s="247" t="s">
        <v>75</v>
      </c>
      <c r="D9" s="252"/>
      <c r="E9" s="239"/>
      <c r="F9" s="246" t="s">
        <v>74</v>
      </c>
      <c r="G9" s="247" t="s">
        <v>75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18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6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18" ht="16.5" thickBot="1" x14ac:dyDescent="0.3">
      <c r="A11" s="285"/>
      <c r="B11" s="286">
        <v>1</v>
      </c>
      <c r="C11" s="287">
        <v>2</v>
      </c>
      <c r="D11" s="288">
        <v>3</v>
      </c>
      <c r="E11" s="289">
        <v>4</v>
      </c>
      <c r="F11" s="286">
        <v>6</v>
      </c>
      <c r="G11" s="289">
        <v>7</v>
      </c>
      <c r="H11" s="289">
        <v>8</v>
      </c>
      <c r="I11" s="289">
        <v>9</v>
      </c>
      <c r="J11" s="289">
        <v>10</v>
      </c>
      <c r="K11" s="286">
        <v>11</v>
      </c>
      <c r="L11" s="290">
        <v>12</v>
      </c>
      <c r="M11" s="286">
        <v>13</v>
      </c>
      <c r="N11" s="290">
        <v>14</v>
      </c>
      <c r="O11" s="286">
        <v>15</v>
      </c>
      <c r="P11" s="290">
        <v>16</v>
      </c>
      <c r="Q11" s="288">
        <v>17</v>
      </c>
      <c r="R11" s="291">
        <v>18</v>
      </c>
    </row>
    <row r="12" spans="1:18" ht="18.95" customHeight="1" x14ac:dyDescent="0.25">
      <c r="A12" s="260" t="s">
        <v>952</v>
      </c>
      <c r="B12" s="261">
        <v>0</v>
      </c>
      <c r="C12" s="262">
        <v>0</v>
      </c>
      <c r="D12" s="262">
        <v>0</v>
      </c>
      <c r="E12" s="263">
        <v>0</v>
      </c>
      <c r="F12" s="261">
        <v>0</v>
      </c>
      <c r="G12" s="262">
        <v>0</v>
      </c>
      <c r="H12" s="262">
        <v>0</v>
      </c>
      <c r="I12" s="262">
        <v>0</v>
      </c>
      <c r="J12" s="265">
        <v>0</v>
      </c>
      <c r="K12" s="301">
        <v>0</v>
      </c>
      <c r="L12" s="265">
        <v>0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</row>
    <row r="13" spans="1:18" ht="18.95" customHeight="1" x14ac:dyDescent="0.25">
      <c r="A13" s="267" t="s">
        <v>953</v>
      </c>
      <c r="B13" s="268">
        <v>0</v>
      </c>
      <c r="C13" s="269">
        <v>0</v>
      </c>
      <c r="D13" s="269">
        <v>0</v>
      </c>
      <c r="E13" s="270">
        <v>0</v>
      </c>
      <c r="F13" s="268">
        <v>0</v>
      </c>
      <c r="G13" s="269">
        <v>0</v>
      </c>
      <c r="H13" s="269">
        <v>0</v>
      </c>
      <c r="I13" s="269">
        <v>0</v>
      </c>
      <c r="J13" s="272">
        <v>0</v>
      </c>
      <c r="K13" s="302">
        <v>0</v>
      </c>
      <c r="L13" s="272">
        <v>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18" ht="18.95" customHeight="1" x14ac:dyDescent="0.25">
      <c r="A14" s="267" t="s">
        <v>954</v>
      </c>
      <c r="B14" s="268">
        <v>0</v>
      </c>
      <c r="C14" s="269">
        <v>0</v>
      </c>
      <c r="D14" s="269">
        <v>0</v>
      </c>
      <c r="E14" s="270">
        <v>0</v>
      </c>
      <c r="F14" s="268">
        <v>0</v>
      </c>
      <c r="G14" s="269">
        <v>0</v>
      </c>
      <c r="H14" s="269">
        <v>0</v>
      </c>
      <c r="I14" s="269">
        <v>0</v>
      </c>
      <c r="J14" s="272">
        <v>0</v>
      </c>
      <c r="K14" s="302">
        <v>0</v>
      </c>
      <c r="L14" s="272">
        <v>0</v>
      </c>
      <c r="M14" s="271">
        <v>0</v>
      </c>
      <c r="N14" s="272">
        <v>0</v>
      </c>
      <c r="O14" s="271">
        <v>0</v>
      </c>
      <c r="P14" s="272">
        <v>0</v>
      </c>
      <c r="Q14" s="271">
        <v>0</v>
      </c>
      <c r="R14" s="272">
        <v>0</v>
      </c>
    </row>
    <row r="15" spans="1:18" ht="18.95" customHeight="1" x14ac:dyDescent="0.25">
      <c r="A15" s="267" t="s">
        <v>955</v>
      </c>
      <c r="B15" s="268">
        <v>0</v>
      </c>
      <c r="C15" s="269">
        <v>0</v>
      </c>
      <c r="D15" s="269">
        <v>0</v>
      </c>
      <c r="E15" s="270">
        <v>0</v>
      </c>
      <c r="F15" s="268">
        <v>0</v>
      </c>
      <c r="G15" s="269">
        <v>0</v>
      </c>
      <c r="H15" s="269">
        <v>0</v>
      </c>
      <c r="I15" s="269">
        <v>0</v>
      </c>
      <c r="J15" s="272">
        <v>0</v>
      </c>
      <c r="K15" s="302">
        <v>0</v>
      </c>
      <c r="L15" s="272">
        <v>0</v>
      </c>
      <c r="M15" s="271">
        <v>0</v>
      </c>
      <c r="N15" s="272">
        <v>0</v>
      </c>
      <c r="O15" s="271">
        <v>0</v>
      </c>
      <c r="P15" s="272">
        <v>0</v>
      </c>
      <c r="Q15" s="271">
        <v>0</v>
      </c>
      <c r="R15" s="272">
        <v>0</v>
      </c>
    </row>
    <row r="16" spans="1:18" ht="18.95" customHeight="1" x14ac:dyDescent="0.25">
      <c r="A16" s="267" t="s">
        <v>956</v>
      </c>
      <c r="B16" s="268">
        <v>0</v>
      </c>
      <c r="C16" s="269">
        <v>0</v>
      </c>
      <c r="D16" s="269">
        <v>0</v>
      </c>
      <c r="E16" s="270">
        <v>0</v>
      </c>
      <c r="F16" s="268">
        <v>0</v>
      </c>
      <c r="G16" s="269">
        <v>0</v>
      </c>
      <c r="H16" s="269">
        <v>0</v>
      </c>
      <c r="I16" s="269">
        <v>0</v>
      </c>
      <c r="J16" s="272">
        <v>0</v>
      </c>
      <c r="K16" s="302">
        <v>0</v>
      </c>
      <c r="L16" s="272">
        <v>0</v>
      </c>
      <c r="M16" s="271">
        <v>0</v>
      </c>
      <c r="N16" s="272">
        <v>0</v>
      </c>
      <c r="O16" s="271">
        <v>0</v>
      </c>
      <c r="P16" s="272">
        <v>0</v>
      </c>
      <c r="Q16" s="271">
        <v>0</v>
      </c>
      <c r="R16" s="272">
        <v>0</v>
      </c>
    </row>
    <row r="17" spans="1:18" ht="18.95" customHeight="1" x14ac:dyDescent="0.25">
      <c r="A17" s="267" t="s">
        <v>957</v>
      </c>
      <c r="B17" s="268">
        <v>340549578</v>
      </c>
      <c r="C17" s="269">
        <v>9172425</v>
      </c>
      <c r="D17" s="269">
        <v>331377153</v>
      </c>
      <c r="E17" s="270">
        <v>611</v>
      </c>
      <c r="F17" s="268">
        <v>350386338</v>
      </c>
      <c r="G17" s="269">
        <v>9172425</v>
      </c>
      <c r="H17" s="269">
        <v>0</v>
      </c>
      <c r="I17" s="269">
        <v>341213913</v>
      </c>
      <c r="J17" s="272">
        <v>628</v>
      </c>
      <c r="K17" s="302">
        <v>57528226</v>
      </c>
      <c r="L17" s="272">
        <v>120</v>
      </c>
      <c r="M17" s="271">
        <v>157690296</v>
      </c>
      <c r="N17" s="272">
        <v>262</v>
      </c>
      <c r="O17" s="271">
        <v>125995391</v>
      </c>
      <c r="P17" s="272">
        <v>246</v>
      </c>
      <c r="Q17" s="271">
        <v>0</v>
      </c>
      <c r="R17" s="272">
        <v>0</v>
      </c>
    </row>
    <row r="18" spans="1:18" ht="18.95" customHeight="1" x14ac:dyDescent="0.25">
      <c r="A18" s="267" t="s">
        <v>958</v>
      </c>
      <c r="B18" s="268">
        <v>0</v>
      </c>
      <c r="C18" s="269">
        <v>0</v>
      </c>
      <c r="D18" s="269">
        <v>0</v>
      </c>
      <c r="E18" s="270">
        <v>0</v>
      </c>
      <c r="F18" s="268">
        <v>0</v>
      </c>
      <c r="G18" s="269">
        <v>0</v>
      </c>
      <c r="H18" s="269">
        <v>0</v>
      </c>
      <c r="I18" s="269">
        <v>0</v>
      </c>
      <c r="J18" s="272">
        <v>0</v>
      </c>
      <c r="K18" s="302">
        <v>0</v>
      </c>
      <c r="L18" s="272">
        <v>0</v>
      </c>
      <c r="M18" s="271">
        <v>0</v>
      </c>
      <c r="N18" s="272">
        <v>0</v>
      </c>
      <c r="O18" s="271">
        <v>0</v>
      </c>
      <c r="P18" s="272">
        <v>0</v>
      </c>
      <c r="Q18" s="271">
        <v>0</v>
      </c>
      <c r="R18" s="272">
        <v>0</v>
      </c>
    </row>
    <row r="19" spans="1:18" ht="18.95" customHeight="1" x14ac:dyDescent="0.25">
      <c r="A19" s="267" t="s">
        <v>959</v>
      </c>
      <c r="B19" s="268">
        <v>0</v>
      </c>
      <c r="C19" s="269">
        <v>0</v>
      </c>
      <c r="D19" s="269">
        <v>0</v>
      </c>
      <c r="E19" s="270">
        <v>0</v>
      </c>
      <c r="F19" s="268">
        <v>0</v>
      </c>
      <c r="G19" s="269">
        <v>0</v>
      </c>
      <c r="H19" s="269">
        <v>0</v>
      </c>
      <c r="I19" s="269">
        <v>0</v>
      </c>
      <c r="J19" s="272">
        <v>0</v>
      </c>
      <c r="K19" s="302">
        <v>0</v>
      </c>
      <c r="L19" s="272">
        <v>0</v>
      </c>
      <c r="M19" s="271">
        <v>0</v>
      </c>
      <c r="N19" s="272">
        <v>0</v>
      </c>
      <c r="O19" s="271">
        <v>0</v>
      </c>
      <c r="P19" s="272">
        <v>0</v>
      </c>
      <c r="Q19" s="271">
        <v>0</v>
      </c>
      <c r="R19" s="272">
        <v>0</v>
      </c>
    </row>
    <row r="20" spans="1:18" ht="18.95" customHeight="1" x14ac:dyDescent="0.25">
      <c r="A20" s="267" t="s">
        <v>960</v>
      </c>
      <c r="B20" s="268">
        <v>3169640415</v>
      </c>
      <c r="C20" s="269">
        <v>9009352</v>
      </c>
      <c r="D20" s="269">
        <v>3160631063</v>
      </c>
      <c r="E20" s="270">
        <v>5899</v>
      </c>
      <c r="F20" s="268">
        <v>3169640415</v>
      </c>
      <c r="G20" s="269">
        <v>9009352</v>
      </c>
      <c r="H20" s="269">
        <v>0</v>
      </c>
      <c r="I20" s="269">
        <v>3160631063</v>
      </c>
      <c r="J20" s="272">
        <v>5899</v>
      </c>
      <c r="K20" s="302">
        <v>610672301</v>
      </c>
      <c r="L20" s="272">
        <v>1464</v>
      </c>
      <c r="M20" s="271">
        <v>2549958762</v>
      </c>
      <c r="N20" s="272">
        <v>4435</v>
      </c>
      <c r="O20" s="271">
        <v>0</v>
      </c>
      <c r="P20" s="272">
        <v>0</v>
      </c>
      <c r="Q20" s="271">
        <v>0</v>
      </c>
      <c r="R20" s="272">
        <v>0</v>
      </c>
    </row>
    <row r="21" spans="1:18" ht="18.95" customHeight="1" x14ac:dyDescent="0.25">
      <c r="A21" s="267" t="s">
        <v>961</v>
      </c>
      <c r="B21" s="268">
        <v>0</v>
      </c>
      <c r="C21" s="269">
        <v>0</v>
      </c>
      <c r="D21" s="269">
        <v>0</v>
      </c>
      <c r="E21" s="270">
        <v>0</v>
      </c>
      <c r="F21" s="268">
        <v>0</v>
      </c>
      <c r="G21" s="269">
        <v>0</v>
      </c>
      <c r="H21" s="269">
        <v>0</v>
      </c>
      <c r="I21" s="269">
        <v>0</v>
      </c>
      <c r="J21" s="272">
        <v>0</v>
      </c>
      <c r="K21" s="302">
        <v>0</v>
      </c>
      <c r="L21" s="272">
        <v>0</v>
      </c>
      <c r="M21" s="271">
        <v>0</v>
      </c>
      <c r="N21" s="272">
        <v>0</v>
      </c>
      <c r="O21" s="271">
        <v>0</v>
      </c>
      <c r="P21" s="272">
        <v>0</v>
      </c>
      <c r="Q21" s="271">
        <v>0</v>
      </c>
      <c r="R21" s="272">
        <v>0</v>
      </c>
    </row>
    <row r="22" spans="1:18" ht="18.95" customHeight="1" x14ac:dyDescent="0.25">
      <c r="A22" s="267" t="s">
        <v>962</v>
      </c>
      <c r="B22" s="268">
        <v>27942596883</v>
      </c>
      <c r="C22" s="269">
        <v>157915168</v>
      </c>
      <c r="D22" s="269">
        <v>27784681715</v>
      </c>
      <c r="E22" s="270">
        <v>55002</v>
      </c>
      <c r="F22" s="268">
        <v>28618222421</v>
      </c>
      <c r="G22" s="269">
        <v>157915168</v>
      </c>
      <c r="H22" s="269">
        <v>0</v>
      </c>
      <c r="I22" s="269">
        <v>28460307253</v>
      </c>
      <c r="J22" s="272">
        <v>55204</v>
      </c>
      <c r="K22" s="302">
        <v>2886569830</v>
      </c>
      <c r="L22" s="272">
        <v>8344</v>
      </c>
      <c r="M22" s="271">
        <v>25573737423</v>
      </c>
      <c r="N22" s="272">
        <v>46860</v>
      </c>
      <c r="O22" s="271">
        <v>0</v>
      </c>
      <c r="P22" s="272">
        <v>0</v>
      </c>
      <c r="Q22" s="271">
        <v>0</v>
      </c>
      <c r="R22" s="272">
        <v>0</v>
      </c>
    </row>
    <row r="23" spans="1:18" ht="18.95" customHeight="1" x14ac:dyDescent="0.25">
      <c r="A23" s="267" t="s">
        <v>963</v>
      </c>
      <c r="B23" s="268">
        <v>0</v>
      </c>
      <c r="C23" s="269">
        <v>0</v>
      </c>
      <c r="D23" s="269">
        <v>0</v>
      </c>
      <c r="E23" s="270">
        <v>0</v>
      </c>
      <c r="F23" s="268">
        <v>0</v>
      </c>
      <c r="G23" s="269">
        <v>0</v>
      </c>
      <c r="H23" s="269">
        <v>0</v>
      </c>
      <c r="I23" s="269">
        <v>0</v>
      </c>
      <c r="J23" s="272">
        <v>0</v>
      </c>
      <c r="K23" s="302">
        <v>0</v>
      </c>
      <c r="L23" s="272">
        <v>0</v>
      </c>
      <c r="M23" s="271">
        <v>0</v>
      </c>
      <c r="N23" s="272">
        <v>0</v>
      </c>
      <c r="O23" s="271">
        <v>0</v>
      </c>
      <c r="P23" s="272">
        <v>0</v>
      </c>
      <c r="Q23" s="271">
        <v>0</v>
      </c>
      <c r="R23" s="272">
        <v>0</v>
      </c>
    </row>
    <row r="24" spans="1:18" ht="18.95" customHeight="1" x14ac:dyDescent="0.25">
      <c r="A24" s="267" t="s">
        <v>964</v>
      </c>
      <c r="B24" s="268">
        <v>0</v>
      </c>
      <c r="C24" s="269">
        <v>0</v>
      </c>
      <c r="D24" s="269">
        <v>0</v>
      </c>
      <c r="E24" s="270">
        <v>0</v>
      </c>
      <c r="F24" s="268">
        <v>0</v>
      </c>
      <c r="G24" s="269">
        <v>0</v>
      </c>
      <c r="H24" s="269">
        <v>0</v>
      </c>
      <c r="I24" s="269">
        <v>0</v>
      </c>
      <c r="J24" s="272">
        <v>0</v>
      </c>
      <c r="K24" s="302">
        <v>0</v>
      </c>
      <c r="L24" s="272">
        <v>0</v>
      </c>
      <c r="M24" s="271">
        <v>0</v>
      </c>
      <c r="N24" s="272">
        <v>0</v>
      </c>
      <c r="O24" s="271">
        <v>0</v>
      </c>
      <c r="P24" s="272">
        <v>0</v>
      </c>
      <c r="Q24" s="271">
        <v>0</v>
      </c>
      <c r="R24" s="272">
        <v>0</v>
      </c>
    </row>
    <row r="25" spans="1:18" ht="18.95" customHeight="1" x14ac:dyDescent="0.25">
      <c r="A25" s="267" t="s">
        <v>965</v>
      </c>
      <c r="B25" s="268">
        <v>0</v>
      </c>
      <c r="C25" s="269">
        <v>0</v>
      </c>
      <c r="D25" s="269">
        <v>0</v>
      </c>
      <c r="E25" s="270">
        <v>0</v>
      </c>
      <c r="F25" s="268">
        <v>0</v>
      </c>
      <c r="G25" s="269">
        <v>0</v>
      </c>
      <c r="H25" s="269">
        <v>0</v>
      </c>
      <c r="I25" s="269">
        <v>0</v>
      </c>
      <c r="J25" s="272">
        <v>0</v>
      </c>
      <c r="K25" s="302">
        <v>0</v>
      </c>
      <c r="L25" s="272">
        <v>0</v>
      </c>
      <c r="M25" s="271">
        <v>0</v>
      </c>
      <c r="N25" s="272">
        <v>0</v>
      </c>
      <c r="O25" s="271">
        <v>0</v>
      </c>
      <c r="P25" s="272">
        <v>0</v>
      </c>
      <c r="Q25" s="271">
        <v>0</v>
      </c>
      <c r="R25" s="272">
        <v>0</v>
      </c>
    </row>
    <row r="26" spans="1:18" ht="18.95" customHeight="1" x14ac:dyDescent="0.25">
      <c r="A26" s="267" t="s">
        <v>966</v>
      </c>
      <c r="B26" s="268">
        <v>0</v>
      </c>
      <c r="C26" s="269">
        <v>0</v>
      </c>
      <c r="D26" s="269">
        <v>0</v>
      </c>
      <c r="E26" s="270">
        <v>0</v>
      </c>
      <c r="F26" s="268">
        <v>0</v>
      </c>
      <c r="G26" s="269">
        <v>0</v>
      </c>
      <c r="H26" s="269">
        <v>0</v>
      </c>
      <c r="I26" s="269">
        <v>0</v>
      </c>
      <c r="J26" s="272">
        <v>0</v>
      </c>
      <c r="K26" s="302">
        <v>0</v>
      </c>
      <c r="L26" s="272">
        <v>0</v>
      </c>
      <c r="M26" s="271">
        <v>0</v>
      </c>
      <c r="N26" s="272">
        <v>0</v>
      </c>
      <c r="O26" s="271">
        <v>0</v>
      </c>
      <c r="P26" s="272">
        <v>0</v>
      </c>
      <c r="Q26" s="271">
        <v>0</v>
      </c>
      <c r="R26" s="272">
        <v>0</v>
      </c>
    </row>
    <row r="27" spans="1:18" ht="18.95" customHeight="1" x14ac:dyDescent="0.25">
      <c r="A27" s="267" t="s">
        <v>967</v>
      </c>
      <c r="B27" s="268">
        <v>0</v>
      </c>
      <c r="C27" s="269">
        <v>0</v>
      </c>
      <c r="D27" s="269">
        <v>0</v>
      </c>
      <c r="E27" s="270">
        <v>0</v>
      </c>
      <c r="F27" s="268">
        <v>0</v>
      </c>
      <c r="G27" s="269">
        <v>0</v>
      </c>
      <c r="H27" s="269">
        <v>0</v>
      </c>
      <c r="I27" s="269">
        <v>0</v>
      </c>
      <c r="J27" s="272">
        <v>0</v>
      </c>
      <c r="K27" s="302">
        <v>0</v>
      </c>
      <c r="L27" s="272">
        <v>0</v>
      </c>
      <c r="M27" s="271">
        <v>0</v>
      </c>
      <c r="N27" s="272">
        <v>0</v>
      </c>
      <c r="O27" s="271">
        <v>0</v>
      </c>
      <c r="P27" s="272">
        <v>0</v>
      </c>
      <c r="Q27" s="271">
        <v>0</v>
      </c>
      <c r="R27" s="272">
        <v>0</v>
      </c>
    </row>
    <row r="28" spans="1:18" ht="18.95" customHeight="1" x14ac:dyDescent="0.25">
      <c r="A28" s="267" t="s">
        <v>968</v>
      </c>
      <c r="B28" s="268">
        <v>0</v>
      </c>
      <c r="C28" s="269">
        <v>0</v>
      </c>
      <c r="D28" s="269">
        <v>0</v>
      </c>
      <c r="E28" s="270">
        <v>0</v>
      </c>
      <c r="F28" s="268">
        <v>0</v>
      </c>
      <c r="G28" s="269">
        <v>0</v>
      </c>
      <c r="H28" s="269">
        <v>0</v>
      </c>
      <c r="I28" s="269">
        <v>0</v>
      </c>
      <c r="J28" s="272">
        <v>0</v>
      </c>
      <c r="K28" s="302">
        <v>0</v>
      </c>
      <c r="L28" s="272">
        <v>0</v>
      </c>
      <c r="M28" s="271">
        <v>0</v>
      </c>
      <c r="N28" s="272">
        <v>0</v>
      </c>
      <c r="O28" s="271">
        <v>0</v>
      </c>
      <c r="P28" s="272">
        <v>0</v>
      </c>
      <c r="Q28" s="271">
        <v>0</v>
      </c>
      <c r="R28" s="272">
        <v>0</v>
      </c>
    </row>
    <row r="29" spans="1:18" ht="18.95" customHeight="1" x14ac:dyDescent="0.25">
      <c r="A29" s="267" t="s">
        <v>969</v>
      </c>
      <c r="B29" s="268">
        <v>0</v>
      </c>
      <c r="C29" s="269">
        <v>0</v>
      </c>
      <c r="D29" s="269">
        <v>0</v>
      </c>
      <c r="E29" s="270">
        <v>0</v>
      </c>
      <c r="F29" s="268">
        <v>0</v>
      </c>
      <c r="G29" s="269">
        <v>0</v>
      </c>
      <c r="H29" s="269">
        <v>0</v>
      </c>
      <c r="I29" s="269">
        <v>0</v>
      </c>
      <c r="J29" s="272">
        <v>0</v>
      </c>
      <c r="K29" s="302">
        <v>0</v>
      </c>
      <c r="L29" s="272">
        <v>0</v>
      </c>
      <c r="M29" s="271">
        <v>0</v>
      </c>
      <c r="N29" s="272">
        <v>0</v>
      </c>
      <c r="O29" s="271">
        <v>0</v>
      </c>
      <c r="P29" s="272">
        <v>0</v>
      </c>
      <c r="Q29" s="271">
        <v>0</v>
      </c>
      <c r="R29" s="272">
        <v>0</v>
      </c>
    </row>
    <row r="30" spans="1:18" ht="18.95" customHeight="1" x14ac:dyDescent="0.25">
      <c r="A30" s="267" t="s">
        <v>970</v>
      </c>
      <c r="B30" s="268">
        <v>0</v>
      </c>
      <c r="C30" s="269">
        <v>0</v>
      </c>
      <c r="D30" s="269">
        <v>0</v>
      </c>
      <c r="E30" s="270">
        <v>0</v>
      </c>
      <c r="F30" s="268">
        <v>0</v>
      </c>
      <c r="G30" s="269">
        <v>0</v>
      </c>
      <c r="H30" s="269">
        <v>0</v>
      </c>
      <c r="I30" s="269">
        <v>0</v>
      </c>
      <c r="J30" s="272">
        <v>0</v>
      </c>
      <c r="K30" s="302">
        <v>0</v>
      </c>
      <c r="L30" s="272">
        <v>0</v>
      </c>
      <c r="M30" s="271">
        <v>0</v>
      </c>
      <c r="N30" s="272">
        <v>0</v>
      </c>
      <c r="O30" s="271">
        <v>0</v>
      </c>
      <c r="P30" s="272">
        <v>0</v>
      </c>
      <c r="Q30" s="271">
        <v>0</v>
      </c>
      <c r="R30" s="272">
        <v>0</v>
      </c>
    </row>
    <row r="31" spans="1:18" ht="18.95" customHeight="1" x14ac:dyDescent="0.25">
      <c r="A31" s="267" t="s">
        <v>971</v>
      </c>
      <c r="B31" s="268">
        <v>0</v>
      </c>
      <c r="C31" s="269">
        <v>0</v>
      </c>
      <c r="D31" s="269">
        <v>0</v>
      </c>
      <c r="E31" s="270">
        <v>0</v>
      </c>
      <c r="F31" s="268">
        <v>0</v>
      </c>
      <c r="G31" s="269">
        <v>0</v>
      </c>
      <c r="H31" s="269">
        <v>0</v>
      </c>
      <c r="I31" s="269">
        <v>0</v>
      </c>
      <c r="J31" s="272">
        <v>0</v>
      </c>
      <c r="K31" s="302">
        <v>0</v>
      </c>
      <c r="L31" s="272">
        <v>0</v>
      </c>
      <c r="M31" s="271">
        <v>0</v>
      </c>
      <c r="N31" s="272">
        <v>0</v>
      </c>
      <c r="O31" s="271">
        <v>0</v>
      </c>
      <c r="P31" s="272">
        <v>0</v>
      </c>
      <c r="Q31" s="271">
        <v>0</v>
      </c>
      <c r="R31" s="272">
        <v>0</v>
      </c>
    </row>
    <row r="32" spans="1:18" ht="18.95" customHeight="1" x14ac:dyDescent="0.25">
      <c r="A32" s="267" t="s">
        <v>972</v>
      </c>
      <c r="B32" s="268">
        <v>0</v>
      </c>
      <c r="C32" s="269">
        <v>0</v>
      </c>
      <c r="D32" s="269">
        <v>0</v>
      </c>
      <c r="E32" s="270">
        <v>0</v>
      </c>
      <c r="F32" s="268">
        <v>0</v>
      </c>
      <c r="G32" s="269">
        <v>0</v>
      </c>
      <c r="H32" s="269">
        <v>0</v>
      </c>
      <c r="I32" s="269">
        <v>0</v>
      </c>
      <c r="J32" s="272">
        <v>0</v>
      </c>
      <c r="K32" s="302">
        <v>0</v>
      </c>
      <c r="L32" s="272">
        <v>0</v>
      </c>
      <c r="M32" s="271">
        <v>0</v>
      </c>
      <c r="N32" s="272">
        <v>0</v>
      </c>
      <c r="O32" s="271">
        <v>0</v>
      </c>
      <c r="P32" s="272">
        <v>0</v>
      </c>
      <c r="Q32" s="271">
        <v>0</v>
      </c>
      <c r="R32" s="272">
        <v>0</v>
      </c>
    </row>
    <row r="33" spans="1:18" ht="18.95" customHeight="1" x14ac:dyDescent="0.25">
      <c r="A33" s="267" t="s">
        <v>973</v>
      </c>
      <c r="B33" s="268">
        <v>17393875197</v>
      </c>
      <c r="C33" s="269">
        <v>5620537123</v>
      </c>
      <c r="D33" s="269">
        <v>11773338074</v>
      </c>
      <c r="E33" s="270">
        <v>24296.799999999999</v>
      </c>
      <c r="F33" s="268">
        <v>17328575351</v>
      </c>
      <c r="G33" s="269">
        <v>5550846108</v>
      </c>
      <c r="H33" s="269">
        <v>5242528893</v>
      </c>
      <c r="I33" s="269">
        <v>11777729243</v>
      </c>
      <c r="J33" s="272">
        <v>24399.8</v>
      </c>
      <c r="K33" s="302">
        <v>6266640727</v>
      </c>
      <c r="L33" s="272">
        <v>15504.8</v>
      </c>
      <c r="M33" s="271">
        <v>3704295481</v>
      </c>
      <c r="N33" s="272">
        <v>7605</v>
      </c>
      <c r="O33" s="271">
        <v>0</v>
      </c>
      <c r="P33" s="272">
        <v>0</v>
      </c>
      <c r="Q33" s="271">
        <v>1806793035</v>
      </c>
      <c r="R33" s="272">
        <v>1290</v>
      </c>
    </row>
    <row r="34" spans="1:18" ht="18.95" customHeight="1" x14ac:dyDescent="0.25">
      <c r="A34" s="267" t="s">
        <v>974</v>
      </c>
      <c r="B34" s="268">
        <v>0</v>
      </c>
      <c r="C34" s="269">
        <v>0</v>
      </c>
      <c r="D34" s="269">
        <v>0</v>
      </c>
      <c r="E34" s="270">
        <v>0</v>
      </c>
      <c r="F34" s="268">
        <v>0</v>
      </c>
      <c r="G34" s="269">
        <v>0</v>
      </c>
      <c r="H34" s="269">
        <v>0</v>
      </c>
      <c r="I34" s="269">
        <v>0</v>
      </c>
      <c r="J34" s="272">
        <v>0</v>
      </c>
      <c r="K34" s="302">
        <v>0</v>
      </c>
      <c r="L34" s="272">
        <v>0</v>
      </c>
      <c r="M34" s="271">
        <v>0</v>
      </c>
      <c r="N34" s="272">
        <v>0</v>
      </c>
      <c r="O34" s="271">
        <v>0</v>
      </c>
      <c r="P34" s="272">
        <v>0</v>
      </c>
      <c r="Q34" s="271">
        <v>0</v>
      </c>
      <c r="R34" s="272">
        <v>0</v>
      </c>
    </row>
    <row r="35" spans="1:18" ht="18.95" customHeight="1" x14ac:dyDescent="0.25">
      <c r="A35" s="267" t="s">
        <v>975</v>
      </c>
      <c r="B35" s="268">
        <v>0</v>
      </c>
      <c r="C35" s="269">
        <v>0</v>
      </c>
      <c r="D35" s="269">
        <v>0</v>
      </c>
      <c r="E35" s="270">
        <v>0</v>
      </c>
      <c r="F35" s="268">
        <v>0</v>
      </c>
      <c r="G35" s="269">
        <v>0</v>
      </c>
      <c r="H35" s="269">
        <v>0</v>
      </c>
      <c r="I35" s="269">
        <v>0</v>
      </c>
      <c r="J35" s="272">
        <v>0</v>
      </c>
      <c r="K35" s="302">
        <v>0</v>
      </c>
      <c r="L35" s="272">
        <v>0</v>
      </c>
      <c r="M35" s="271">
        <v>0</v>
      </c>
      <c r="N35" s="272">
        <v>0</v>
      </c>
      <c r="O35" s="271">
        <v>0</v>
      </c>
      <c r="P35" s="272">
        <v>0</v>
      </c>
      <c r="Q35" s="271">
        <v>0</v>
      </c>
      <c r="R35" s="272">
        <v>0</v>
      </c>
    </row>
    <row r="36" spans="1:18" ht="18.95" customHeight="1" x14ac:dyDescent="0.25">
      <c r="A36" s="267" t="s">
        <v>976</v>
      </c>
      <c r="B36" s="268">
        <v>0</v>
      </c>
      <c r="C36" s="269">
        <v>0</v>
      </c>
      <c r="D36" s="269">
        <v>0</v>
      </c>
      <c r="E36" s="270">
        <v>0</v>
      </c>
      <c r="F36" s="268">
        <v>0</v>
      </c>
      <c r="G36" s="269">
        <v>0</v>
      </c>
      <c r="H36" s="269">
        <v>0</v>
      </c>
      <c r="I36" s="269">
        <v>0</v>
      </c>
      <c r="J36" s="272">
        <v>0</v>
      </c>
      <c r="K36" s="302">
        <v>0</v>
      </c>
      <c r="L36" s="272">
        <v>0</v>
      </c>
      <c r="M36" s="271">
        <v>0</v>
      </c>
      <c r="N36" s="272">
        <v>0</v>
      </c>
      <c r="O36" s="271">
        <v>0</v>
      </c>
      <c r="P36" s="272">
        <v>0</v>
      </c>
      <c r="Q36" s="271">
        <v>0</v>
      </c>
      <c r="R36" s="272">
        <v>0</v>
      </c>
    </row>
    <row r="37" spans="1:18" ht="18.95" customHeight="1" x14ac:dyDescent="0.25">
      <c r="A37" s="267" t="s">
        <v>977</v>
      </c>
      <c r="B37" s="268">
        <v>0</v>
      </c>
      <c r="C37" s="269">
        <v>0</v>
      </c>
      <c r="D37" s="269">
        <v>0</v>
      </c>
      <c r="E37" s="270">
        <v>0</v>
      </c>
      <c r="F37" s="268">
        <v>0</v>
      </c>
      <c r="G37" s="269">
        <v>0</v>
      </c>
      <c r="H37" s="269">
        <v>0</v>
      </c>
      <c r="I37" s="269">
        <v>0</v>
      </c>
      <c r="J37" s="272">
        <v>0</v>
      </c>
      <c r="K37" s="302">
        <v>0</v>
      </c>
      <c r="L37" s="272">
        <v>0</v>
      </c>
      <c r="M37" s="271">
        <v>0</v>
      </c>
      <c r="N37" s="272">
        <v>0</v>
      </c>
      <c r="O37" s="271">
        <v>0</v>
      </c>
      <c r="P37" s="272">
        <v>0</v>
      </c>
      <c r="Q37" s="271">
        <v>0</v>
      </c>
      <c r="R37" s="272">
        <v>0</v>
      </c>
    </row>
    <row r="38" spans="1:18" ht="18.95" customHeight="1" x14ac:dyDescent="0.25">
      <c r="A38" s="267" t="s">
        <v>978</v>
      </c>
      <c r="B38" s="268">
        <v>0</v>
      </c>
      <c r="C38" s="269">
        <v>0</v>
      </c>
      <c r="D38" s="269">
        <v>0</v>
      </c>
      <c r="E38" s="270">
        <v>0</v>
      </c>
      <c r="F38" s="268">
        <v>0</v>
      </c>
      <c r="G38" s="269">
        <v>0</v>
      </c>
      <c r="H38" s="269">
        <v>0</v>
      </c>
      <c r="I38" s="269">
        <v>0</v>
      </c>
      <c r="J38" s="272">
        <v>0</v>
      </c>
      <c r="K38" s="302">
        <v>0</v>
      </c>
      <c r="L38" s="272">
        <v>0</v>
      </c>
      <c r="M38" s="271">
        <v>0</v>
      </c>
      <c r="N38" s="272">
        <v>0</v>
      </c>
      <c r="O38" s="271">
        <v>0</v>
      </c>
      <c r="P38" s="272">
        <v>0</v>
      </c>
      <c r="Q38" s="271">
        <v>0</v>
      </c>
      <c r="R38" s="272">
        <v>0</v>
      </c>
    </row>
    <row r="39" spans="1:18" ht="18.95" customHeight="1" x14ac:dyDescent="0.25">
      <c r="A39" s="267" t="s">
        <v>979</v>
      </c>
      <c r="B39" s="268">
        <v>0</v>
      </c>
      <c r="C39" s="269">
        <v>0</v>
      </c>
      <c r="D39" s="269">
        <v>0</v>
      </c>
      <c r="E39" s="270">
        <v>0</v>
      </c>
      <c r="F39" s="268">
        <v>0</v>
      </c>
      <c r="G39" s="269">
        <v>0</v>
      </c>
      <c r="H39" s="269">
        <v>0</v>
      </c>
      <c r="I39" s="269">
        <v>0</v>
      </c>
      <c r="J39" s="272">
        <v>0</v>
      </c>
      <c r="K39" s="302">
        <v>0</v>
      </c>
      <c r="L39" s="272">
        <v>0</v>
      </c>
      <c r="M39" s="271">
        <v>0</v>
      </c>
      <c r="N39" s="272">
        <v>0</v>
      </c>
      <c r="O39" s="271">
        <v>0</v>
      </c>
      <c r="P39" s="272">
        <v>0</v>
      </c>
      <c r="Q39" s="271">
        <v>0</v>
      </c>
      <c r="R39" s="272">
        <v>0</v>
      </c>
    </row>
    <row r="40" spans="1:18" ht="18.95" customHeight="1" x14ac:dyDescent="0.25">
      <c r="A40" s="267" t="s">
        <v>980</v>
      </c>
      <c r="B40" s="268">
        <v>0</v>
      </c>
      <c r="C40" s="269">
        <v>0</v>
      </c>
      <c r="D40" s="269">
        <v>0</v>
      </c>
      <c r="E40" s="270">
        <v>0</v>
      </c>
      <c r="F40" s="268">
        <v>0</v>
      </c>
      <c r="G40" s="269">
        <v>0</v>
      </c>
      <c r="H40" s="269">
        <v>0</v>
      </c>
      <c r="I40" s="269">
        <v>0</v>
      </c>
      <c r="J40" s="272">
        <v>0</v>
      </c>
      <c r="K40" s="302">
        <v>0</v>
      </c>
      <c r="L40" s="272">
        <v>0</v>
      </c>
      <c r="M40" s="271">
        <v>0</v>
      </c>
      <c r="N40" s="272">
        <v>0</v>
      </c>
      <c r="O40" s="271">
        <v>0</v>
      </c>
      <c r="P40" s="272">
        <v>0</v>
      </c>
      <c r="Q40" s="271">
        <v>0</v>
      </c>
      <c r="R40" s="272">
        <v>0</v>
      </c>
    </row>
    <row r="41" spans="1:18" ht="18.95" customHeight="1" x14ac:dyDescent="0.25">
      <c r="A41" s="267" t="s">
        <v>981</v>
      </c>
      <c r="B41" s="268">
        <v>0</v>
      </c>
      <c r="C41" s="269">
        <v>0</v>
      </c>
      <c r="D41" s="269">
        <v>0</v>
      </c>
      <c r="E41" s="270">
        <v>0</v>
      </c>
      <c r="F41" s="268">
        <v>0</v>
      </c>
      <c r="G41" s="269">
        <v>0</v>
      </c>
      <c r="H41" s="269">
        <v>0</v>
      </c>
      <c r="I41" s="269">
        <v>0</v>
      </c>
      <c r="J41" s="272">
        <v>0</v>
      </c>
      <c r="K41" s="302">
        <v>0</v>
      </c>
      <c r="L41" s="272">
        <v>0</v>
      </c>
      <c r="M41" s="271">
        <v>0</v>
      </c>
      <c r="N41" s="272">
        <v>0</v>
      </c>
      <c r="O41" s="271">
        <v>0</v>
      </c>
      <c r="P41" s="272">
        <v>0</v>
      </c>
      <c r="Q41" s="271">
        <v>0</v>
      </c>
      <c r="R41" s="272">
        <v>0</v>
      </c>
    </row>
    <row r="42" spans="1:18" ht="18.95" customHeight="1" x14ac:dyDescent="0.25">
      <c r="A42" s="267" t="s">
        <v>982</v>
      </c>
      <c r="B42" s="268">
        <v>0</v>
      </c>
      <c r="C42" s="269">
        <v>0</v>
      </c>
      <c r="D42" s="269">
        <v>0</v>
      </c>
      <c r="E42" s="270">
        <v>0</v>
      </c>
      <c r="F42" s="268">
        <v>0</v>
      </c>
      <c r="G42" s="269">
        <v>0</v>
      </c>
      <c r="H42" s="269">
        <v>0</v>
      </c>
      <c r="I42" s="269">
        <v>0</v>
      </c>
      <c r="J42" s="272">
        <v>0</v>
      </c>
      <c r="K42" s="302">
        <v>0</v>
      </c>
      <c r="L42" s="272">
        <v>0</v>
      </c>
      <c r="M42" s="271">
        <v>0</v>
      </c>
      <c r="N42" s="272">
        <v>0</v>
      </c>
      <c r="O42" s="271">
        <v>0</v>
      </c>
      <c r="P42" s="272">
        <v>0</v>
      </c>
      <c r="Q42" s="271">
        <v>0</v>
      </c>
      <c r="R42" s="272">
        <v>0</v>
      </c>
    </row>
    <row r="43" spans="1:18" ht="18.95" customHeight="1" x14ac:dyDescent="0.25">
      <c r="A43" s="267" t="s">
        <v>983</v>
      </c>
      <c r="B43" s="268">
        <v>0</v>
      </c>
      <c r="C43" s="269">
        <v>0</v>
      </c>
      <c r="D43" s="269">
        <v>0</v>
      </c>
      <c r="E43" s="270">
        <v>0</v>
      </c>
      <c r="F43" s="268">
        <v>0</v>
      </c>
      <c r="G43" s="269">
        <v>0</v>
      </c>
      <c r="H43" s="269">
        <v>0</v>
      </c>
      <c r="I43" s="269">
        <v>0</v>
      </c>
      <c r="J43" s="272">
        <v>0</v>
      </c>
      <c r="K43" s="302">
        <v>0</v>
      </c>
      <c r="L43" s="272">
        <v>0</v>
      </c>
      <c r="M43" s="302">
        <v>0</v>
      </c>
      <c r="N43" s="272">
        <v>0</v>
      </c>
      <c r="O43" s="302">
        <v>0</v>
      </c>
      <c r="P43" s="272">
        <v>0</v>
      </c>
      <c r="Q43" s="302">
        <v>0</v>
      </c>
      <c r="R43" s="272">
        <v>0</v>
      </c>
    </row>
    <row r="44" spans="1:18" ht="18.95" customHeight="1" x14ac:dyDescent="0.25">
      <c r="A44" s="267" t="s">
        <v>984</v>
      </c>
      <c r="B44" s="268">
        <v>0</v>
      </c>
      <c r="C44" s="269">
        <v>0</v>
      </c>
      <c r="D44" s="269">
        <v>0</v>
      </c>
      <c r="E44" s="270">
        <v>0</v>
      </c>
      <c r="F44" s="268">
        <v>0</v>
      </c>
      <c r="G44" s="269">
        <v>0</v>
      </c>
      <c r="H44" s="269">
        <v>0</v>
      </c>
      <c r="I44" s="269">
        <v>0</v>
      </c>
      <c r="J44" s="272">
        <v>0</v>
      </c>
      <c r="K44" s="302">
        <v>0</v>
      </c>
      <c r="L44" s="272">
        <v>0</v>
      </c>
      <c r="M44" s="271">
        <v>0</v>
      </c>
      <c r="N44" s="272">
        <v>0</v>
      </c>
      <c r="O44" s="271">
        <v>0</v>
      </c>
      <c r="P44" s="272">
        <v>0</v>
      </c>
      <c r="Q44" s="271">
        <v>0</v>
      </c>
      <c r="R44" s="272">
        <v>0</v>
      </c>
    </row>
    <row r="45" spans="1:18" ht="18.95" customHeight="1" x14ac:dyDescent="0.25">
      <c r="A45" s="267" t="s">
        <v>985</v>
      </c>
      <c r="B45" s="268">
        <v>0</v>
      </c>
      <c r="C45" s="269">
        <v>0</v>
      </c>
      <c r="D45" s="269">
        <v>0</v>
      </c>
      <c r="E45" s="270">
        <v>0</v>
      </c>
      <c r="F45" s="268">
        <v>0</v>
      </c>
      <c r="G45" s="269">
        <v>0</v>
      </c>
      <c r="H45" s="269">
        <v>0</v>
      </c>
      <c r="I45" s="269">
        <v>0</v>
      </c>
      <c r="J45" s="272">
        <v>0</v>
      </c>
      <c r="K45" s="302">
        <v>0</v>
      </c>
      <c r="L45" s="272">
        <v>0</v>
      </c>
      <c r="M45" s="271">
        <v>0</v>
      </c>
      <c r="N45" s="272">
        <v>0</v>
      </c>
      <c r="O45" s="271">
        <v>0</v>
      </c>
      <c r="P45" s="272">
        <v>0</v>
      </c>
      <c r="Q45" s="271">
        <v>0</v>
      </c>
      <c r="R45" s="272">
        <v>0</v>
      </c>
    </row>
    <row r="46" spans="1:18" ht="34.5" customHeight="1" x14ac:dyDescent="0.25">
      <c r="A46" s="274" t="s">
        <v>986</v>
      </c>
      <c r="B46" s="268">
        <v>0</v>
      </c>
      <c r="C46" s="269">
        <v>0</v>
      </c>
      <c r="D46" s="269">
        <v>0</v>
      </c>
      <c r="E46" s="270">
        <v>0</v>
      </c>
      <c r="F46" s="268">
        <v>0</v>
      </c>
      <c r="G46" s="269">
        <v>0</v>
      </c>
      <c r="H46" s="269">
        <v>0</v>
      </c>
      <c r="I46" s="269">
        <v>0</v>
      </c>
      <c r="J46" s="272">
        <v>0</v>
      </c>
      <c r="K46" s="302">
        <v>0</v>
      </c>
      <c r="L46" s="272">
        <v>0</v>
      </c>
      <c r="M46" s="302">
        <v>0</v>
      </c>
      <c r="N46" s="272">
        <v>0</v>
      </c>
      <c r="O46" s="302">
        <v>0</v>
      </c>
      <c r="P46" s="272">
        <v>0</v>
      </c>
      <c r="Q46" s="302">
        <v>0</v>
      </c>
      <c r="R46" s="272">
        <v>0</v>
      </c>
    </row>
    <row r="47" spans="1:18" ht="18.95" customHeight="1" x14ac:dyDescent="0.25">
      <c r="A47" s="267" t="s">
        <v>987</v>
      </c>
      <c r="B47" s="268">
        <v>0</v>
      </c>
      <c r="C47" s="269">
        <v>0</v>
      </c>
      <c r="D47" s="269">
        <v>0</v>
      </c>
      <c r="E47" s="270">
        <v>0</v>
      </c>
      <c r="F47" s="268">
        <v>0</v>
      </c>
      <c r="G47" s="269">
        <v>0</v>
      </c>
      <c r="H47" s="269">
        <v>0</v>
      </c>
      <c r="I47" s="269">
        <v>0</v>
      </c>
      <c r="J47" s="272">
        <v>0</v>
      </c>
      <c r="K47" s="302">
        <v>0</v>
      </c>
      <c r="L47" s="272">
        <v>0</v>
      </c>
      <c r="M47" s="271">
        <v>0</v>
      </c>
      <c r="N47" s="272">
        <v>0</v>
      </c>
      <c r="O47" s="271">
        <v>0</v>
      </c>
      <c r="P47" s="272">
        <v>0</v>
      </c>
      <c r="Q47" s="271">
        <v>0</v>
      </c>
      <c r="R47" s="272">
        <v>0</v>
      </c>
    </row>
    <row r="48" spans="1:18" ht="18.95" customHeight="1" x14ac:dyDescent="0.25">
      <c r="A48" s="267" t="s">
        <v>988</v>
      </c>
      <c r="B48" s="268">
        <v>0</v>
      </c>
      <c r="C48" s="269">
        <v>0</v>
      </c>
      <c r="D48" s="269">
        <v>0</v>
      </c>
      <c r="E48" s="270">
        <v>0</v>
      </c>
      <c r="F48" s="268">
        <v>0</v>
      </c>
      <c r="G48" s="269">
        <v>0</v>
      </c>
      <c r="H48" s="269">
        <v>0</v>
      </c>
      <c r="I48" s="269">
        <v>0</v>
      </c>
      <c r="J48" s="272">
        <v>0</v>
      </c>
      <c r="K48" s="302">
        <v>0</v>
      </c>
      <c r="L48" s="272">
        <v>0</v>
      </c>
      <c r="M48" s="302">
        <v>0</v>
      </c>
      <c r="N48" s="272">
        <v>0</v>
      </c>
      <c r="O48" s="302">
        <v>0</v>
      </c>
      <c r="P48" s="272">
        <v>0</v>
      </c>
      <c r="Q48" s="302">
        <v>0</v>
      </c>
      <c r="R48" s="272">
        <v>0</v>
      </c>
    </row>
    <row r="49" spans="1:18" ht="18.95" customHeight="1" x14ac:dyDescent="0.25">
      <c r="A49" s="267" t="s">
        <v>989</v>
      </c>
      <c r="B49" s="268">
        <v>0</v>
      </c>
      <c r="C49" s="269">
        <v>0</v>
      </c>
      <c r="D49" s="269">
        <v>0</v>
      </c>
      <c r="E49" s="270">
        <v>0</v>
      </c>
      <c r="F49" s="268">
        <v>0</v>
      </c>
      <c r="G49" s="269">
        <v>0</v>
      </c>
      <c r="H49" s="269">
        <v>0</v>
      </c>
      <c r="I49" s="269">
        <v>0</v>
      </c>
      <c r="J49" s="272">
        <v>0</v>
      </c>
      <c r="K49" s="302">
        <v>0</v>
      </c>
      <c r="L49" s="272">
        <v>0</v>
      </c>
      <c r="M49" s="271">
        <v>0</v>
      </c>
      <c r="N49" s="272">
        <v>0</v>
      </c>
      <c r="O49" s="271">
        <v>0</v>
      </c>
      <c r="P49" s="272">
        <v>0</v>
      </c>
      <c r="Q49" s="271">
        <v>0</v>
      </c>
      <c r="R49" s="272">
        <v>0</v>
      </c>
    </row>
    <row r="50" spans="1:18" ht="18.95" customHeight="1" x14ac:dyDescent="0.25">
      <c r="A50" s="267" t="s">
        <v>990</v>
      </c>
      <c r="B50" s="268">
        <v>0</v>
      </c>
      <c r="C50" s="269">
        <v>0</v>
      </c>
      <c r="D50" s="269">
        <v>0</v>
      </c>
      <c r="E50" s="270">
        <v>0</v>
      </c>
      <c r="F50" s="268">
        <v>0</v>
      </c>
      <c r="G50" s="269">
        <v>0</v>
      </c>
      <c r="H50" s="269">
        <v>0</v>
      </c>
      <c r="I50" s="269">
        <v>0</v>
      </c>
      <c r="J50" s="272">
        <v>0</v>
      </c>
      <c r="K50" s="302">
        <v>0</v>
      </c>
      <c r="L50" s="272">
        <v>0</v>
      </c>
      <c r="M50" s="271">
        <v>0</v>
      </c>
      <c r="N50" s="272">
        <v>0</v>
      </c>
      <c r="O50" s="271">
        <v>0</v>
      </c>
      <c r="P50" s="272">
        <v>0</v>
      </c>
      <c r="Q50" s="271">
        <v>0</v>
      </c>
      <c r="R50" s="272">
        <v>0</v>
      </c>
    </row>
    <row r="51" spans="1:18" ht="18.95" customHeight="1" x14ac:dyDescent="0.25">
      <c r="A51" s="267" t="s">
        <v>991</v>
      </c>
      <c r="B51" s="268">
        <v>0</v>
      </c>
      <c r="C51" s="269">
        <v>0</v>
      </c>
      <c r="D51" s="269">
        <v>0</v>
      </c>
      <c r="E51" s="270">
        <v>0</v>
      </c>
      <c r="F51" s="268">
        <v>0</v>
      </c>
      <c r="G51" s="269">
        <v>0</v>
      </c>
      <c r="H51" s="269">
        <v>0</v>
      </c>
      <c r="I51" s="269">
        <v>0</v>
      </c>
      <c r="J51" s="272">
        <v>0</v>
      </c>
      <c r="K51" s="302">
        <v>0</v>
      </c>
      <c r="L51" s="272">
        <v>0</v>
      </c>
      <c r="M51" s="271">
        <v>0</v>
      </c>
      <c r="N51" s="272">
        <v>0</v>
      </c>
      <c r="O51" s="271">
        <v>0</v>
      </c>
      <c r="P51" s="272">
        <v>0</v>
      </c>
      <c r="Q51" s="271">
        <v>0</v>
      </c>
      <c r="R51" s="272">
        <v>0</v>
      </c>
    </row>
    <row r="52" spans="1:18" ht="18.95" customHeight="1" x14ac:dyDescent="0.25">
      <c r="A52" s="267" t="s">
        <v>992</v>
      </c>
      <c r="B52" s="268">
        <v>0</v>
      </c>
      <c r="C52" s="269">
        <v>0</v>
      </c>
      <c r="D52" s="269">
        <v>0</v>
      </c>
      <c r="E52" s="270">
        <v>0</v>
      </c>
      <c r="F52" s="268">
        <v>0</v>
      </c>
      <c r="G52" s="269">
        <v>0</v>
      </c>
      <c r="H52" s="269">
        <v>0</v>
      </c>
      <c r="I52" s="269">
        <v>0</v>
      </c>
      <c r="J52" s="272">
        <v>0</v>
      </c>
      <c r="K52" s="302">
        <v>0</v>
      </c>
      <c r="L52" s="272">
        <v>0</v>
      </c>
      <c r="M52" s="271">
        <v>0</v>
      </c>
      <c r="N52" s="272">
        <v>0</v>
      </c>
      <c r="O52" s="271">
        <v>0</v>
      </c>
      <c r="P52" s="272">
        <v>0</v>
      </c>
      <c r="Q52" s="271">
        <v>0</v>
      </c>
      <c r="R52" s="272">
        <v>0</v>
      </c>
    </row>
    <row r="53" spans="1:18" ht="18.95" customHeight="1" x14ac:dyDescent="0.25">
      <c r="A53" s="267" t="s">
        <v>993</v>
      </c>
      <c r="B53" s="268">
        <v>0</v>
      </c>
      <c r="C53" s="269">
        <v>0</v>
      </c>
      <c r="D53" s="269">
        <v>0</v>
      </c>
      <c r="E53" s="270">
        <v>0</v>
      </c>
      <c r="F53" s="268">
        <v>0</v>
      </c>
      <c r="G53" s="269">
        <v>0</v>
      </c>
      <c r="H53" s="269">
        <v>0</v>
      </c>
      <c r="I53" s="269">
        <v>0</v>
      </c>
      <c r="J53" s="272">
        <v>0</v>
      </c>
      <c r="K53" s="302">
        <v>0</v>
      </c>
      <c r="L53" s="272">
        <v>0</v>
      </c>
      <c r="M53" s="302">
        <v>0</v>
      </c>
      <c r="N53" s="272">
        <v>0</v>
      </c>
      <c r="O53" s="302">
        <v>0</v>
      </c>
      <c r="P53" s="272">
        <v>0</v>
      </c>
      <c r="Q53" s="302">
        <v>0</v>
      </c>
      <c r="R53" s="272">
        <v>0</v>
      </c>
    </row>
    <row r="54" spans="1:18" ht="18.95" customHeight="1" x14ac:dyDescent="0.25">
      <c r="A54" s="267" t="s">
        <v>994</v>
      </c>
      <c r="B54" s="268">
        <v>0</v>
      </c>
      <c r="C54" s="269">
        <v>0</v>
      </c>
      <c r="D54" s="269">
        <v>0</v>
      </c>
      <c r="E54" s="270">
        <v>0</v>
      </c>
      <c r="F54" s="268">
        <v>0</v>
      </c>
      <c r="G54" s="269">
        <v>0</v>
      </c>
      <c r="H54" s="269">
        <v>0</v>
      </c>
      <c r="I54" s="269">
        <v>0</v>
      </c>
      <c r="J54" s="272">
        <v>0</v>
      </c>
      <c r="K54" s="302">
        <v>0</v>
      </c>
      <c r="L54" s="272">
        <v>0</v>
      </c>
      <c r="M54" s="271">
        <v>0</v>
      </c>
      <c r="N54" s="272">
        <v>0</v>
      </c>
      <c r="O54" s="271">
        <v>0</v>
      </c>
      <c r="P54" s="272">
        <v>0</v>
      </c>
      <c r="Q54" s="271">
        <v>0</v>
      </c>
      <c r="R54" s="272">
        <v>0</v>
      </c>
    </row>
    <row r="55" spans="1:18" ht="8.25" customHeight="1" thickBot="1" x14ac:dyDescent="0.3">
      <c r="A55" s="275"/>
      <c r="B55" s="268"/>
      <c r="C55" s="269"/>
      <c r="D55" s="269"/>
      <c r="E55" s="270"/>
      <c r="F55" s="303"/>
      <c r="G55" s="297"/>
      <c r="H55" s="297"/>
      <c r="I55" s="297"/>
      <c r="J55" s="300"/>
      <c r="K55" s="304"/>
      <c r="L55" s="299"/>
      <c r="M55" s="298"/>
      <c r="N55" s="299"/>
      <c r="O55" s="298"/>
      <c r="P55" s="299"/>
      <c r="Q55" s="298"/>
      <c r="R55" s="300"/>
    </row>
    <row r="56" spans="1:18" ht="45" customHeight="1" thickBot="1" x14ac:dyDescent="0.25">
      <c r="A56" s="276" t="s">
        <v>159</v>
      </c>
      <c r="B56" s="277">
        <v>48846662073</v>
      </c>
      <c r="C56" s="278">
        <v>5796634068</v>
      </c>
      <c r="D56" s="278">
        <v>43050028005</v>
      </c>
      <c r="E56" s="279">
        <v>85808.8</v>
      </c>
      <c r="F56" s="277">
        <v>49466824525</v>
      </c>
      <c r="G56" s="278">
        <v>5726943053</v>
      </c>
      <c r="H56" s="278">
        <v>5242528893</v>
      </c>
      <c r="I56" s="278">
        <v>43739881472</v>
      </c>
      <c r="J56" s="279">
        <v>86130.8</v>
      </c>
      <c r="K56" s="277">
        <v>9821411084</v>
      </c>
      <c r="L56" s="280">
        <v>25432.799999999999</v>
      </c>
      <c r="M56" s="277">
        <v>31985681962</v>
      </c>
      <c r="N56" s="280">
        <v>59162</v>
      </c>
      <c r="O56" s="277">
        <v>125995391</v>
      </c>
      <c r="P56" s="280">
        <v>246</v>
      </c>
      <c r="Q56" s="277">
        <v>1806793035</v>
      </c>
      <c r="R56" s="280">
        <v>1290</v>
      </c>
    </row>
    <row r="57" spans="1:18" ht="18.75" customHeight="1" x14ac:dyDescent="0.2">
      <c r="A57" s="281" t="s">
        <v>327</v>
      </c>
    </row>
    <row r="58" spans="1:18" ht="12.75" x14ac:dyDescent="0.2">
      <c r="A58" s="38"/>
      <c r="F58" s="266"/>
      <c r="G58" s="266"/>
      <c r="H58" s="266"/>
      <c r="I58" s="266"/>
      <c r="K58" s="266"/>
      <c r="L58" s="266"/>
    </row>
    <row r="59" spans="1:18" s="282" customFormat="1" ht="12.75" customHeight="1" x14ac:dyDescent="0.2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</row>
    <row r="60" spans="1:18" ht="12.75" customHeight="1" x14ac:dyDescent="0.2">
      <c r="A60" s="38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48" bottom="0.27559055118110237" header="0.19685039370078741" footer="0.23622047244094491"/>
  <pageSetup paperSize="9" scale="48" fitToHeight="0" pageOrder="overThenDown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abSelected="1" zoomScale="75" zoomScaleNormal="75" workbookViewId="0">
      <pane xSplit="1" ySplit="10" topLeftCell="I34" activePane="bottomRight" state="frozen"/>
      <selection pane="topRight"/>
      <selection pane="bottomLeft"/>
      <selection pane="bottomRight"/>
    </sheetView>
  </sheetViews>
  <sheetFormatPr defaultColWidth="6.7109375" defaultRowHeight="15.75" x14ac:dyDescent="0.25"/>
  <cols>
    <col min="1" max="1" width="58.140625" style="40" customWidth="1"/>
    <col min="2" max="2" width="21.42578125" style="38" customWidth="1"/>
    <col min="3" max="3" width="15.140625" style="38" customWidth="1"/>
    <col min="4" max="4" width="16.85546875" style="38" customWidth="1"/>
    <col min="5" max="5" width="8.140625" style="38" customWidth="1"/>
    <col min="6" max="6" width="20.5703125" style="38" customWidth="1"/>
    <col min="7" max="8" width="15.140625" style="38" customWidth="1"/>
    <col min="9" max="9" width="16.7109375" style="38" customWidth="1"/>
    <col min="10" max="10" width="8.5703125" style="38" customWidth="1"/>
    <col min="11" max="11" width="18.140625" style="38" customWidth="1"/>
    <col min="12" max="12" width="8.42578125" style="38" customWidth="1"/>
    <col min="13" max="13" width="19.28515625" style="38" customWidth="1"/>
    <col min="14" max="14" width="8.5703125" style="38" customWidth="1"/>
    <col min="15" max="15" width="17.85546875" style="38" customWidth="1"/>
    <col min="16" max="16" width="8" style="38" customWidth="1"/>
    <col min="17" max="17" width="14.28515625" style="38" customWidth="1"/>
    <col min="18" max="18" width="13.140625" style="38" customWidth="1"/>
    <col min="19" max="238" width="6.7109375" style="38"/>
    <col min="239" max="239" width="58.140625" style="38" customWidth="1"/>
    <col min="240" max="240" width="21.42578125" style="38" customWidth="1"/>
    <col min="241" max="241" width="15.140625" style="38" customWidth="1"/>
    <col min="242" max="242" width="16.85546875" style="38" customWidth="1"/>
    <col min="243" max="243" width="8.140625" style="38" customWidth="1"/>
    <col min="244" max="244" width="20.5703125" style="38" customWidth="1"/>
    <col min="245" max="246" width="15.140625" style="38" customWidth="1"/>
    <col min="247" max="247" width="16.7109375" style="38" customWidth="1"/>
    <col min="248" max="248" width="8.5703125" style="38" customWidth="1"/>
    <col min="249" max="249" width="18.140625" style="38" customWidth="1"/>
    <col min="250" max="250" width="8.42578125" style="38" customWidth="1"/>
    <col min="251" max="251" width="19.28515625" style="38" customWidth="1"/>
    <col min="252" max="252" width="8.5703125" style="38" customWidth="1"/>
    <col min="253" max="253" width="17.85546875" style="38" customWidth="1"/>
    <col min="254" max="254" width="8" style="38" customWidth="1"/>
    <col min="255" max="255" width="14.28515625" style="38" customWidth="1"/>
    <col min="256" max="256" width="13.140625" style="38" customWidth="1"/>
    <col min="257" max="257" width="6.7109375" style="38"/>
    <col min="258" max="258" width="10" style="38" bestFit="1" customWidth="1"/>
    <col min="259" max="494" width="6.7109375" style="38"/>
    <col min="495" max="495" width="58.140625" style="38" customWidth="1"/>
    <col min="496" max="496" width="21.42578125" style="38" customWidth="1"/>
    <col min="497" max="497" width="15.140625" style="38" customWidth="1"/>
    <col min="498" max="498" width="16.85546875" style="38" customWidth="1"/>
    <col min="499" max="499" width="8.140625" style="38" customWidth="1"/>
    <col min="500" max="500" width="20.5703125" style="38" customWidth="1"/>
    <col min="501" max="502" width="15.140625" style="38" customWidth="1"/>
    <col min="503" max="503" width="16.7109375" style="38" customWidth="1"/>
    <col min="504" max="504" width="8.5703125" style="38" customWidth="1"/>
    <col min="505" max="505" width="18.140625" style="38" customWidth="1"/>
    <col min="506" max="506" width="8.42578125" style="38" customWidth="1"/>
    <col min="507" max="507" width="19.28515625" style="38" customWidth="1"/>
    <col min="508" max="508" width="8.5703125" style="38" customWidth="1"/>
    <col min="509" max="509" width="17.85546875" style="38" customWidth="1"/>
    <col min="510" max="510" width="8" style="38" customWidth="1"/>
    <col min="511" max="511" width="14.28515625" style="38" customWidth="1"/>
    <col min="512" max="512" width="13.140625" style="38" customWidth="1"/>
    <col min="513" max="513" width="6.7109375" style="38"/>
    <col min="514" max="514" width="10" style="38" bestFit="1" customWidth="1"/>
    <col min="515" max="750" width="6.7109375" style="38"/>
    <col min="751" max="751" width="58.140625" style="38" customWidth="1"/>
    <col min="752" max="752" width="21.42578125" style="38" customWidth="1"/>
    <col min="753" max="753" width="15.140625" style="38" customWidth="1"/>
    <col min="754" max="754" width="16.85546875" style="38" customWidth="1"/>
    <col min="755" max="755" width="8.140625" style="38" customWidth="1"/>
    <col min="756" max="756" width="20.5703125" style="38" customWidth="1"/>
    <col min="757" max="758" width="15.140625" style="38" customWidth="1"/>
    <col min="759" max="759" width="16.7109375" style="38" customWidth="1"/>
    <col min="760" max="760" width="8.5703125" style="38" customWidth="1"/>
    <col min="761" max="761" width="18.140625" style="38" customWidth="1"/>
    <col min="762" max="762" width="8.42578125" style="38" customWidth="1"/>
    <col min="763" max="763" width="19.28515625" style="38" customWidth="1"/>
    <col min="764" max="764" width="8.5703125" style="38" customWidth="1"/>
    <col min="765" max="765" width="17.85546875" style="38" customWidth="1"/>
    <col min="766" max="766" width="8" style="38" customWidth="1"/>
    <col min="767" max="767" width="14.28515625" style="38" customWidth="1"/>
    <col min="768" max="768" width="13.140625" style="38" customWidth="1"/>
    <col min="769" max="769" width="6.7109375" style="38"/>
    <col min="770" max="770" width="10" style="38" bestFit="1" customWidth="1"/>
    <col min="771" max="1006" width="6.7109375" style="38"/>
    <col min="1007" max="1007" width="58.140625" style="38" customWidth="1"/>
    <col min="1008" max="1008" width="21.42578125" style="38" customWidth="1"/>
    <col min="1009" max="1009" width="15.140625" style="38" customWidth="1"/>
    <col min="1010" max="1010" width="16.85546875" style="38" customWidth="1"/>
    <col min="1011" max="1011" width="8.140625" style="38" customWidth="1"/>
    <col min="1012" max="1012" width="20.5703125" style="38" customWidth="1"/>
    <col min="1013" max="1014" width="15.140625" style="38" customWidth="1"/>
    <col min="1015" max="1015" width="16.7109375" style="38" customWidth="1"/>
    <col min="1016" max="1016" width="8.5703125" style="38" customWidth="1"/>
    <col min="1017" max="1017" width="18.140625" style="38" customWidth="1"/>
    <col min="1018" max="1018" width="8.42578125" style="38" customWidth="1"/>
    <col min="1019" max="1019" width="19.28515625" style="38" customWidth="1"/>
    <col min="1020" max="1020" width="8.5703125" style="38" customWidth="1"/>
    <col min="1021" max="1021" width="17.85546875" style="38" customWidth="1"/>
    <col min="1022" max="1022" width="8" style="38" customWidth="1"/>
    <col min="1023" max="1023" width="14.28515625" style="38" customWidth="1"/>
    <col min="1024" max="1024" width="13.140625" style="38" customWidth="1"/>
    <col min="1025" max="1025" width="6.7109375" style="38"/>
    <col min="1026" max="1026" width="10" style="38" bestFit="1" customWidth="1"/>
    <col min="1027" max="1262" width="6.7109375" style="38"/>
    <col min="1263" max="1263" width="58.140625" style="38" customWidth="1"/>
    <col min="1264" max="1264" width="21.42578125" style="38" customWidth="1"/>
    <col min="1265" max="1265" width="15.140625" style="38" customWidth="1"/>
    <col min="1266" max="1266" width="16.85546875" style="38" customWidth="1"/>
    <col min="1267" max="1267" width="8.140625" style="38" customWidth="1"/>
    <col min="1268" max="1268" width="20.5703125" style="38" customWidth="1"/>
    <col min="1269" max="1270" width="15.140625" style="38" customWidth="1"/>
    <col min="1271" max="1271" width="16.7109375" style="38" customWidth="1"/>
    <col min="1272" max="1272" width="8.5703125" style="38" customWidth="1"/>
    <col min="1273" max="1273" width="18.140625" style="38" customWidth="1"/>
    <col min="1274" max="1274" width="8.42578125" style="38" customWidth="1"/>
    <col min="1275" max="1275" width="19.28515625" style="38" customWidth="1"/>
    <col min="1276" max="1276" width="8.5703125" style="38" customWidth="1"/>
    <col min="1277" max="1277" width="17.85546875" style="38" customWidth="1"/>
    <col min="1278" max="1278" width="8" style="38" customWidth="1"/>
    <col min="1279" max="1279" width="14.28515625" style="38" customWidth="1"/>
    <col min="1280" max="1280" width="13.140625" style="38" customWidth="1"/>
    <col min="1281" max="1281" width="6.7109375" style="38"/>
    <col min="1282" max="1282" width="10" style="38" bestFit="1" customWidth="1"/>
    <col min="1283" max="1518" width="6.7109375" style="38"/>
    <col min="1519" max="1519" width="58.140625" style="38" customWidth="1"/>
    <col min="1520" max="1520" width="21.42578125" style="38" customWidth="1"/>
    <col min="1521" max="1521" width="15.140625" style="38" customWidth="1"/>
    <col min="1522" max="1522" width="16.85546875" style="38" customWidth="1"/>
    <col min="1523" max="1523" width="8.140625" style="38" customWidth="1"/>
    <col min="1524" max="1524" width="20.5703125" style="38" customWidth="1"/>
    <col min="1525" max="1526" width="15.140625" style="38" customWidth="1"/>
    <col min="1527" max="1527" width="16.7109375" style="38" customWidth="1"/>
    <col min="1528" max="1528" width="8.5703125" style="38" customWidth="1"/>
    <col min="1529" max="1529" width="18.140625" style="38" customWidth="1"/>
    <col min="1530" max="1530" width="8.42578125" style="38" customWidth="1"/>
    <col min="1531" max="1531" width="19.28515625" style="38" customWidth="1"/>
    <col min="1532" max="1532" width="8.5703125" style="38" customWidth="1"/>
    <col min="1533" max="1533" width="17.85546875" style="38" customWidth="1"/>
    <col min="1534" max="1534" width="8" style="38" customWidth="1"/>
    <col min="1535" max="1535" width="14.28515625" style="38" customWidth="1"/>
    <col min="1536" max="1536" width="13.140625" style="38" customWidth="1"/>
    <col min="1537" max="1537" width="6.7109375" style="38"/>
    <col min="1538" max="1538" width="10" style="38" bestFit="1" customWidth="1"/>
    <col min="1539" max="1774" width="6.7109375" style="38"/>
    <col min="1775" max="1775" width="58.140625" style="38" customWidth="1"/>
    <col min="1776" max="1776" width="21.42578125" style="38" customWidth="1"/>
    <col min="1777" max="1777" width="15.140625" style="38" customWidth="1"/>
    <col min="1778" max="1778" width="16.85546875" style="38" customWidth="1"/>
    <col min="1779" max="1779" width="8.140625" style="38" customWidth="1"/>
    <col min="1780" max="1780" width="20.5703125" style="38" customWidth="1"/>
    <col min="1781" max="1782" width="15.140625" style="38" customWidth="1"/>
    <col min="1783" max="1783" width="16.7109375" style="38" customWidth="1"/>
    <col min="1784" max="1784" width="8.5703125" style="38" customWidth="1"/>
    <col min="1785" max="1785" width="18.140625" style="38" customWidth="1"/>
    <col min="1786" max="1786" width="8.42578125" style="38" customWidth="1"/>
    <col min="1787" max="1787" width="19.28515625" style="38" customWidth="1"/>
    <col min="1788" max="1788" width="8.5703125" style="38" customWidth="1"/>
    <col min="1789" max="1789" width="17.85546875" style="38" customWidth="1"/>
    <col min="1790" max="1790" width="8" style="38" customWidth="1"/>
    <col min="1791" max="1791" width="14.28515625" style="38" customWidth="1"/>
    <col min="1792" max="1792" width="13.140625" style="38" customWidth="1"/>
    <col min="1793" max="1793" width="6.7109375" style="38"/>
    <col min="1794" max="1794" width="10" style="38" bestFit="1" customWidth="1"/>
    <col min="1795" max="2030" width="6.7109375" style="38"/>
    <col min="2031" max="2031" width="58.140625" style="38" customWidth="1"/>
    <col min="2032" max="2032" width="21.42578125" style="38" customWidth="1"/>
    <col min="2033" max="2033" width="15.140625" style="38" customWidth="1"/>
    <col min="2034" max="2034" width="16.85546875" style="38" customWidth="1"/>
    <col min="2035" max="2035" width="8.140625" style="38" customWidth="1"/>
    <col min="2036" max="2036" width="20.5703125" style="38" customWidth="1"/>
    <col min="2037" max="2038" width="15.140625" style="38" customWidth="1"/>
    <col min="2039" max="2039" width="16.7109375" style="38" customWidth="1"/>
    <col min="2040" max="2040" width="8.5703125" style="38" customWidth="1"/>
    <col min="2041" max="2041" width="18.140625" style="38" customWidth="1"/>
    <col min="2042" max="2042" width="8.42578125" style="38" customWidth="1"/>
    <col min="2043" max="2043" width="19.28515625" style="38" customWidth="1"/>
    <col min="2044" max="2044" width="8.5703125" style="38" customWidth="1"/>
    <col min="2045" max="2045" width="17.85546875" style="38" customWidth="1"/>
    <col min="2046" max="2046" width="8" style="38" customWidth="1"/>
    <col min="2047" max="2047" width="14.28515625" style="38" customWidth="1"/>
    <col min="2048" max="2048" width="13.140625" style="38" customWidth="1"/>
    <col min="2049" max="2049" width="6.7109375" style="38"/>
    <col min="2050" max="2050" width="10" style="38" bestFit="1" customWidth="1"/>
    <col min="2051" max="2286" width="6.7109375" style="38"/>
    <col min="2287" max="2287" width="58.140625" style="38" customWidth="1"/>
    <col min="2288" max="2288" width="21.42578125" style="38" customWidth="1"/>
    <col min="2289" max="2289" width="15.140625" style="38" customWidth="1"/>
    <col min="2290" max="2290" width="16.85546875" style="38" customWidth="1"/>
    <col min="2291" max="2291" width="8.140625" style="38" customWidth="1"/>
    <col min="2292" max="2292" width="20.5703125" style="38" customWidth="1"/>
    <col min="2293" max="2294" width="15.140625" style="38" customWidth="1"/>
    <col min="2295" max="2295" width="16.7109375" style="38" customWidth="1"/>
    <col min="2296" max="2296" width="8.5703125" style="38" customWidth="1"/>
    <col min="2297" max="2297" width="18.140625" style="38" customWidth="1"/>
    <col min="2298" max="2298" width="8.42578125" style="38" customWidth="1"/>
    <col min="2299" max="2299" width="19.28515625" style="38" customWidth="1"/>
    <col min="2300" max="2300" width="8.5703125" style="38" customWidth="1"/>
    <col min="2301" max="2301" width="17.85546875" style="38" customWidth="1"/>
    <col min="2302" max="2302" width="8" style="38" customWidth="1"/>
    <col min="2303" max="2303" width="14.28515625" style="38" customWidth="1"/>
    <col min="2304" max="2304" width="13.140625" style="38" customWidth="1"/>
    <col min="2305" max="2305" width="6.7109375" style="38"/>
    <col min="2306" max="2306" width="10" style="38" bestFit="1" customWidth="1"/>
    <col min="2307" max="2542" width="6.7109375" style="38"/>
    <col min="2543" max="2543" width="58.140625" style="38" customWidth="1"/>
    <col min="2544" max="2544" width="21.42578125" style="38" customWidth="1"/>
    <col min="2545" max="2545" width="15.140625" style="38" customWidth="1"/>
    <col min="2546" max="2546" width="16.85546875" style="38" customWidth="1"/>
    <col min="2547" max="2547" width="8.140625" style="38" customWidth="1"/>
    <col min="2548" max="2548" width="20.5703125" style="38" customWidth="1"/>
    <col min="2549" max="2550" width="15.140625" style="38" customWidth="1"/>
    <col min="2551" max="2551" width="16.7109375" style="38" customWidth="1"/>
    <col min="2552" max="2552" width="8.5703125" style="38" customWidth="1"/>
    <col min="2553" max="2553" width="18.140625" style="38" customWidth="1"/>
    <col min="2554" max="2554" width="8.42578125" style="38" customWidth="1"/>
    <col min="2555" max="2555" width="19.28515625" style="38" customWidth="1"/>
    <col min="2556" max="2556" width="8.5703125" style="38" customWidth="1"/>
    <col min="2557" max="2557" width="17.85546875" style="38" customWidth="1"/>
    <col min="2558" max="2558" width="8" style="38" customWidth="1"/>
    <col min="2559" max="2559" width="14.28515625" style="38" customWidth="1"/>
    <col min="2560" max="2560" width="13.140625" style="38" customWidth="1"/>
    <col min="2561" max="2561" width="6.7109375" style="38"/>
    <col min="2562" max="2562" width="10" style="38" bestFit="1" customWidth="1"/>
    <col min="2563" max="2798" width="6.7109375" style="38"/>
    <col min="2799" max="2799" width="58.140625" style="38" customWidth="1"/>
    <col min="2800" max="2800" width="21.42578125" style="38" customWidth="1"/>
    <col min="2801" max="2801" width="15.140625" style="38" customWidth="1"/>
    <col min="2802" max="2802" width="16.85546875" style="38" customWidth="1"/>
    <col min="2803" max="2803" width="8.140625" style="38" customWidth="1"/>
    <col min="2804" max="2804" width="20.5703125" style="38" customWidth="1"/>
    <col min="2805" max="2806" width="15.140625" style="38" customWidth="1"/>
    <col min="2807" max="2807" width="16.7109375" style="38" customWidth="1"/>
    <col min="2808" max="2808" width="8.5703125" style="38" customWidth="1"/>
    <col min="2809" max="2809" width="18.140625" style="38" customWidth="1"/>
    <col min="2810" max="2810" width="8.42578125" style="38" customWidth="1"/>
    <col min="2811" max="2811" width="19.28515625" style="38" customWidth="1"/>
    <col min="2812" max="2812" width="8.5703125" style="38" customWidth="1"/>
    <col min="2813" max="2813" width="17.85546875" style="38" customWidth="1"/>
    <col min="2814" max="2814" width="8" style="38" customWidth="1"/>
    <col min="2815" max="2815" width="14.28515625" style="38" customWidth="1"/>
    <col min="2816" max="2816" width="13.140625" style="38" customWidth="1"/>
    <col min="2817" max="2817" width="6.7109375" style="38"/>
    <col min="2818" max="2818" width="10" style="38" bestFit="1" customWidth="1"/>
    <col min="2819" max="3054" width="6.7109375" style="38"/>
    <col min="3055" max="3055" width="58.140625" style="38" customWidth="1"/>
    <col min="3056" max="3056" width="21.42578125" style="38" customWidth="1"/>
    <col min="3057" max="3057" width="15.140625" style="38" customWidth="1"/>
    <col min="3058" max="3058" width="16.85546875" style="38" customWidth="1"/>
    <col min="3059" max="3059" width="8.140625" style="38" customWidth="1"/>
    <col min="3060" max="3060" width="20.5703125" style="38" customWidth="1"/>
    <col min="3061" max="3062" width="15.140625" style="38" customWidth="1"/>
    <col min="3063" max="3063" width="16.7109375" style="38" customWidth="1"/>
    <col min="3064" max="3064" width="8.5703125" style="38" customWidth="1"/>
    <col min="3065" max="3065" width="18.140625" style="38" customWidth="1"/>
    <col min="3066" max="3066" width="8.42578125" style="38" customWidth="1"/>
    <col min="3067" max="3067" width="19.28515625" style="38" customWidth="1"/>
    <col min="3068" max="3068" width="8.5703125" style="38" customWidth="1"/>
    <col min="3069" max="3069" width="17.85546875" style="38" customWidth="1"/>
    <col min="3070" max="3070" width="8" style="38" customWidth="1"/>
    <col min="3071" max="3071" width="14.28515625" style="38" customWidth="1"/>
    <col min="3072" max="3072" width="13.140625" style="38" customWidth="1"/>
    <col min="3073" max="3073" width="6.7109375" style="38"/>
    <col min="3074" max="3074" width="10" style="38" bestFit="1" customWidth="1"/>
    <col min="3075" max="3310" width="6.7109375" style="38"/>
    <col min="3311" max="3311" width="58.140625" style="38" customWidth="1"/>
    <col min="3312" max="3312" width="21.42578125" style="38" customWidth="1"/>
    <col min="3313" max="3313" width="15.140625" style="38" customWidth="1"/>
    <col min="3314" max="3314" width="16.85546875" style="38" customWidth="1"/>
    <col min="3315" max="3315" width="8.140625" style="38" customWidth="1"/>
    <col min="3316" max="3316" width="20.5703125" style="38" customWidth="1"/>
    <col min="3317" max="3318" width="15.140625" style="38" customWidth="1"/>
    <col min="3319" max="3319" width="16.7109375" style="38" customWidth="1"/>
    <col min="3320" max="3320" width="8.5703125" style="38" customWidth="1"/>
    <col min="3321" max="3321" width="18.140625" style="38" customWidth="1"/>
    <col min="3322" max="3322" width="8.42578125" style="38" customWidth="1"/>
    <col min="3323" max="3323" width="19.28515625" style="38" customWidth="1"/>
    <col min="3324" max="3324" width="8.5703125" style="38" customWidth="1"/>
    <col min="3325" max="3325" width="17.85546875" style="38" customWidth="1"/>
    <col min="3326" max="3326" width="8" style="38" customWidth="1"/>
    <col min="3327" max="3327" width="14.28515625" style="38" customWidth="1"/>
    <col min="3328" max="3328" width="13.140625" style="38" customWidth="1"/>
    <col min="3329" max="3329" width="6.7109375" style="38"/>
    <col min="3330" max="3330" width="10" style="38" bestFit="1" customWidth="1"/>
    <col min="3331" max="3566" width="6.7109375" style="38"/>
    <col min="3567" max="3567" width="58.140625" style="38" customWidth="1"/>
    <col min="3568" max="3568" width="21.42578125" style="38" customWidth="1"/>
    <col min="3569" max="3569" width="15.140625" style="38" customWidth="1"/>
    <col min="3570" max="3570" width="16.85546875" style="38" customWidth="1"/>
    <col min="3571" max="3571" width="8.140625" style="38" customWidth="1"/>
    <col min="3572" max="3572" width="20.5703125" style="38" customWidth="1"/>
    <col min="3573" max="3574" width="15.140625" style="38" customWidth="1"/>
    <col min="3575" max="3575" width="16.7109375" style="38" customWidth="1"/>
    <col min="3576" max="3576" width="8.5703125" style="38" customWidth="1"/>
    <col min="3577" max="3577" width="18.140625" style="38" customWidth="1"/>
    <col min="3578" max="3578" width="8.42578125" style="38" customWidth="1"/>
    <col min="3579" max="3579" width="19.28515625" style="38" customWidth="1"/>
    <col min="3580" max="3580" width="8.5703125" style="38" customWidth="1"/>
    <col min="3581" max="3581" width="17.85546875" style="38" customWidth="1"/>
    <col min="3582" max="3582" width="8" style="38" customWidth="1"/>
    <col min="3583" max="3583" width="14.28515625" style="38" customWidth="1"/>
    <col min="3584" max="3584" width="13.140625" style="38" customWidth="1"/>
    <col min="3585" max="3585" width="6.7109375" style="38"/>
    <col min="3586" max="3586" width="10" style="38" bestFit="1" customWidth="1"/>
    <col min="3587" max="3822" width="6.7109375" style="38"/>
    <col min="3823" max="3823" width="58.140625" style="38" customWidth="1"/>
    <col min="3824" max="3824" width="21.42578125" style="38" customWidth="1"/>
    <col min="3825" max="3825" width="15.140625" style="38" customWidth="1"/>
    <col min="3826" max="3826" width="16.85546875" style="38" customWidth="1"/>
    <col min="3827" max="3827" width="8.140625" style="38" customWidth="1"/>
    <col min="3828" max="3828" width="20.5703125" style="38" customWidth="1"/>
    <col min="3829" max="3830" width="15.140625" style="38" customWidth="1"/>
    <col min="3831" max="3831" width="16.7109375" style="38" customWidth="1"/>
    <col min="3832" max="3832" width="8.5703125" style="38" customWidth="1"/>
    <col min="3833" max="3833" width="18.140625" style="38" customWidth="1"/>
    <col min="3834" max="3834" width="8.42578125" style="38" customWidth="1"/>
    <col min="3835" max="3835" width="19.28515625" style="38" customWidth="1"/>
    <col min="3836" max="3836" width="8.5703125" style="38" customWidth="1"/>
    <col min="3837" max="3837" width="17.85546875" style="38" customWidth="1"/>
    <col min="3838" max="3838" width="8" style="38" customWidth="1"/>
    <col min="3839" max="3839" width="14.28515625" style="38" customWidth="1"/>
    <col min="3840" max="3840" width="13.140625" style="38" customWidth="1"/>
    <col min="3841" max="3841" width="6.7109375" style="38"/>
    <col min="3842" max="3842" width="10" style="38" bestFit="1" customWidth="1"/>
    <col min="3843" max="4078" width="6.7109375" style="38"/>
    <col min="4079" max="4079" width="58.140625" style="38" customWidth="1"/>
    <col min="4080" max="4080" width="21.42578125" style="38" customWidth="1"/>
    <col min="4081" max="4081" width="15.140625" style="38" customWidth="1"/>
    <col min="4082" max="4082" width="16.85546875" style="38" customWidth="1"/>
    <col min="4083" max="4083" width="8.140625" style="38" customWidth="1"/>
    <col min="4084" max="4084" width="20.5703125" style="38" customWidth="1"/>
    <col min="4085" max="4086" width="15.140625" style="38" customWidth="1"/>
    <col min="4087" max="4087" width="16.7109375" style="38" customWidth="1"/>
    <col min="4088" max="4088" width="8.5703125" style="38" customWidth="1"/>
    <col min="4089" max="4089" width="18.140625" style="38" customWidth="1"/>
    <col min="4090" max="4090" width="8.42578125" style="38" customWidth="1"/>
    <col min="4091" max="4091" width="19.28515625" style="38" customWidth="1"/>
    <col min="4092" max="4092" width="8.5703125" style="38" customWidth="1"/>
    <col min="4093" max="4093" width="17.85546875" style="38" customWidth="1"/>
    <col min="4094" max="4094" width="8" style="38" customWidth="1"/>
    <col min="4095" max="4095" width="14.28515625" style="38" customWidth="1"/>
    <col min="4096" max="4096" width="13.140625" style="38" customWidth="1"/>
    <col min="4097" max="4097" width="6.7109375" style="38"/>
    <col min="4098" max="4098" width="10" style="38" bestFit="1" customWidth="1"/>
    <col min="4099" max="4334" width="6.7109375" style="38"/>
    <col min="4335" max="4335" width="58.140625" style="38" customWidth="1"/>
    <col min="4336" max="4336" width="21.42578125" style="38" customWidth="1"/>
    <col min="4337" max="4337" width="15.140625" style="38" customWidth="1"/>
    <col min="4338" max="4338" width="16.85546875" style="38" customWidth="1"/>
    <col min="4339" max="4339" width="8.140625" style="38" customWidth="1"/>
    <col min="4340" max="4340" width="20.5703125" style="38" customWidth="1"/>
    <col min="4341" max="4342" width="15.140625" style="38" customWidth="1"/>
    <col min="4343" max="4343" width="16.7109375" style="38" customWidth="1"/>
    <col min="4344" max="4344" width="8.5703125" style="38" customWidth="1"/>
    <col min="4345" max="4345" width="18.140625" style="38" customWidth="1"/>
    <col min="4346" max="4346" width="8.42578125" style="38" customWidth="1"/>
    <col min="4347" max="4347" width="19.28515625" style="38" customWidth="1"/>
    <col min="4348" max="4348" width="8.5703125" style="38" customWidth="1"/>
    <col min="4349" max="4349" width="17.85546875" style="38" customWidth="1"/>
    <col min="4350" max="4350" width="8" style="38" customWidth="1"/>
    <col min="4351" max="4351" width="14.28515625" style="38" customWidth="1"/>
    <col min="4352" max="4352" width="13.140625" style="38" customWidth="1"/>
    <col min="4353" max="4353" width="6.7109375" style="38"/>
    <col min="4354" max="4354" width="10" style="38" bestFit="1" customWidth="1"/>
    <col min="4355" max="4590" width="6.7109375" style="38"/>
    <col min="4591" max="4591" width="58.140625" style="38" customWidth="1"/>
    <col min="4592" max="4592" width="21.42578125" style="38" customWidth="1"/>
    <col min="4593" max="4593" width="15.140625" style="38" customWidth="1"/>
    <col min="4594" max="4594" width="16.85546875" style="38" customWidth="1"/>
    <col min="4595" max="4595" width="8.140625" style="38" customWidth="1"/>
    <col min="4596" max="4596" width="20.5703125" style="38" customWidth="1"/>
    <col min="4597" max="4598" width="15.140625" style="38" customWidth="1"/>
    <col min="4599" max="4599" width="16.7109375" style="38" customWidth="1"/>
    <col min="4600" max="4600" width="8.5703125" style="38" customWidth="1"/>
    <col min="4601" max="4601" width="18.140625" style="38" customWidth="1"/>
    <col min="4602" max="4602" width="8.42578125" style="38" customWidth="1"/>
    <col min="4603" max="4603" width="19.28515625" style="38" customWidth="1"/>
    <col min="4604" max="4604" width="8.5703125" style="38" customWidth="1"/>
    <col min="4605" max="4605" width="17.85546875" style="38" customWidth="1"/>
    <col min="4606" max="4606" width="8" style="38" customWidth="1"/>
    <col min="4607" max="4607" width="14.28515625" style="38" customWidth="1"/>
    <col min="4608" max="4608" width="13.140625" style="38" customWidth="1"/>
    <col min="4609" max="4609" width="6.7109375" style="38"/>
    <col min="4610" max="4610" width="10" style="38" bestFit="1" customWidth="1"/>
    <col min="4611" max="4846" width="6.7109375" style="38"/>
    <col min="4847" max="4847" width="58.140625" style="38" customWidth="1"/>
    <col min="4848" max="4848" width="21.42578125" style="38" customWidth="1"/>
    <col min="4849" max="4849" width="15.140625" style="38" customWidth="1"/>
    <col min="4850" max="4850" width="16.85546875" style="38" customWidth="1"/>
    <col min="4851" max="4851" width="8.140625" style="38" customWidth="1"/>
    <col min="4852" max="4852" width="20.5703125" style="38" customWidth="1"/>
    <col min="4853" max="4854" width="15.140625" style="38" customWidth="1"/>
    <col min="4855" max="4855" width="16.7109375" style="38" customWidth="1"/>
    <col min="4856" max="4856" width="8.5703125" style="38" customWidth="1"/>
    <col min="4857" max="4857" width="18.140625" style="38" customWidth="1"/>
    <col min="4858" max="4858" width="8.42578125" style="38" customWidth="1"/>
    <col min="4859" max="4859" width="19.28515625" style="38" customWidth="1"/>
    <col min="4860" max="4860" width="8.5703125" style="38" customWidth="1"/>
    <col min="4861" max="4861" width="17.85546875" style="38" customWidth="1"/>
    <col min="4862" max="4862" width="8" style="38" customWidth="1"/>
    <col min="4863" max="4863" width="14.28515625" style="38" customWidth="1"/>
    <col min="4864" max="4864" width="13.140625" style="38" customWidth="1"/>
    <col min="4865" max="4865" width="6.7109375" style="38"/>
    <col min="4866" max="4866" width="10" style="38" bestFit="1" customWidth="1"/>
    <col min="4867" max="5102" width="6.7109375" style="38"/>
    <col min="5103" max="5103" width="58.140625" style="38" customWidth="1"/>
    <col min="5104" max="5104" width="21.42578125" style="38" customWidth="1"/>
    <col min="5105" max="5105" width="15.140625" style="38" customWidth="1"/>
    <col min="5106" max="5106" width="16.85546875" style="38" customWidth="1"/>
    <col min="5107" max="5107" width="8.140625" style="38" customWidth="1"/>
    <col min="5108" max="5108" width="20.5703125" style="38" customWidth="1"/>
    <col min="5109" max="5110" width="15.140625" style="38" customWidth="1"/>
    <col min="5111" max="5111" width="16.7109375" style="38" customWidth="1"/>
    <col min="5112" max="5112" width="8.5703125" style="38" customWidth="1"/>
    <col min="5113" max="5113" width="18.140625" style="38" customWidth="1"/>
    <col min="5114" max="5114" width="8.42578125" style="38" customWidth="1"/>
    <col min="5115" max="5115" width="19.28515625" style="38" customWidth="1"/>
    <col min="5116" max="5116" width="8.5703125" style="38" customWidth="1"/>
    <col min="5117" max="5117" width="17.85546875" style="38" customWidth="1"/>
    <col min="5118" max="5118" width="8" style="38" customWidth="1"/>
    <col min="5119" max="5119" width="14.28515625" style="38" customWidth="1"/>
    <col min="5120" max="5120" width="13.140625" style="38" customWidth="1"/>
    <col min="5121" max="5121" width="6.7109375" style="38"/>
    <col min="5122" max="5122" width="10" style="38" bestFit="1" customWidth="1"/>
    <col min="5123" max="5358" width="6.7109375" style="38"/>
    <col min="5359" max="5359" width="58.140625" style="38" customWidth="1"/>
    <col min="5360" max="5360" width="21.42578125" style="38" customWidth="1"/>
    <col min="5361" max="5361" width="15.140625" style="38" customWidth="1"/>
    <col min="5362" max="5362" width="16.85546875" style="38" customWidth="1"/>
    <col min="5363" max="5363" width="8.140625" style="38" customWidth="1"/>
    <col min="5364" max="5364" width="20.5703125" style="38" customWidth="1"/>
    <col min="5365" max="5366" width="15.140625" style="38" customWidth="1"/>
    <col min="5367" max="5367" width="16.7109375" style="38" customWidth="1"/>
    <col min="5368" max="5368" width="8.5703125" style="38" customWidth="1"/>
    <col min="5369" max="5369" width="18.140625" style="38" customWidth="1"/>
    <col min="5370" max="5370" width="8.42578125" style="38" customWidth="1"/>
    <col min="5371" max="5371" width="19.28515625" style="38" customWidth="1"/>
    <col min="5372" max="5372" width="8.5703125" style="38" customWidth="1"/>
    <col min="5373" max="5373" width="17.85546875" style="38" customWidth="1"/>
    <col min="5374" max="5374" width="8" style="38" customWidth="1"/>
    <col min="5375" max="5375" width="14.28515625" style="38" customWidth="1"/>
    <col min="5376" max="5376" width="13.140625" style="38" customWidth="1"/>
    <col min="5377" max="5377" width="6.7109375" style="38"/>
    <col min="5378" max="5378" width="10" style="38" bestFit="1" customWidth="1"/>
    <col min="5379" max="5614" width="6.7109375" style="38"/>
    <col min="5615" max="5615" width="58.140625" style="38" customWidth="1"/>
    <col min="5616" max="5616" width="21.42578125" style="38" customWidth="1"/>
    <col min="5617" max="5617" width="15.140625" style="38" customWidth="1"/>
    <col min="5618" max="5618" width="16.85546875" style="38" customWidth="1"/>
    <col min="5619" max="5619" width="8.140625" style="38" customWidth="1"/>
    <col min="5620" max="5620" width="20.5703125" style="38" customWidth="1"/>
    <col min="5621" max="5622" width="15.140625" style="38" customWidth="1"/>
    <col min="5623" max="5623" width="16.7109375" style="38" customWidth="1"/>
    <col min="5624" max="5624" width="8.5703125" style="38" customWidth="1"/>
    <col min="5625" max="5625" width="18.140625" style="38" customWidth="1"/>
    <col min="5626" max="5626" width="8.42578125" style="38" customWidth="1"/>
    <col min="5627" max="5627" width="19.28515625" style="38" customWidth="1"/>
    <col min="5628" max="5628" width="8.5703125" style="38" customWidth="1"/>
    <col min="5629" max="5629" width="17.85546875" style="38" customWidth="1"/>
    <col min="5630" max="5630" width="8" style="38" customWidth="1"/>
    <col min="5631" max="5631" width="14.28515625" style="38" customWidth="1"/>
    <col min="5632" max="5632" width="13.140625" style="38" customWidth="1"/>
    <col min="5633" max="5633" width="6.7109375" style="38"/>
    <col min="5634" max="5634" width="10" style="38" bestFit="1" customWidth="1"/>
    <col min="5635" max="5870" width="6.7109375" style="38"/>
    <col min="5871" max="5871" width="58.140625" style="38" customWidth="1"/>
    <col min="5872" max="5872" width="21.42578125" style="38" customWidth="1"/>
    <col min="5873" max="5873" width="15.140625" style="38" customWidth="1"/>
    <col min="5874" max="5874" width="16.85546875" style="38" customWidth="1"/>
    <col min="5875" max="5875" width="8.140625" style="38" customWidth="1"/>
    <col min="5876" max="5876" width="20.5703125" style="38" customWidth="1"/>
    <col min="5877" max="5878" width="15.140625" style="38" customWidth="1"/>
    <col min="5879" max="5879" width="16.7109375" style="38" customWidth="1"/>
    <col min="5880" max="5880" width="8.5703125" style="38" customWidth="1"/>
    <col min="5881" max="5881" width="18.140625" style="38" customWidth="1"/>
    <col min="5882" max="5882" width="8.42578125" style="38" customWidth="1"/>
    <col min="5883" max="5883" width="19.28515625" style="38" customWidth="1"/>
    <col min="5884" max="5884" width="8.5703125" style="38" customWidth="1"/>
    <col min="5885" max="5885" width="17.85546875" style="38" customWidth="1"/>
    <col min="5886" max="5886" width="8" style="38" customWidth="1"/>
    <col min="5887" max="5887" width="14.28515625" style="38" customWidth="1"/>
    <col min="5888" max="5888" width="13.140625" style="38" customWidth="1"/>
    <col min="5889" max="5889" width="6.7109375" style="38"/>
    <col min="5890" max="5890" width="10" style="38" bestFit="1" customWidth="1"/>
    <col min="5891" max="6126" width="6.7109375" style="38"/>
    <col min="6127" max="6127" width="58.140625" style="38" customWidth="1"/>
    <col min="6128" max="6128" width="21.42578125" style="38" customWidth="1"/>
    <col min="6129" max="6129" width="15.140625" style="38" customWidth="1"/>
    <col min="6130" max="6130" width="16.85546875" style="38" customWidth="1"/>
    <col min="6131" max="6131" width="8.140625" style="38" customWidth="1"/>
    <col min="6132" max="6132" width="20.5703125" style="38" customWidth="1"/>
    <col min="6133" max="6134" width="15.140625" style="38" customWidth="1"/>
    <col min="6135" max="6135" width="16.7109375" style="38" customWidth="1"/>
    <col min="6136" max="6136" width="8.5703125" style="38" customWidth="1"/>
    <col min="6137" max="6137" width="18.140625" style="38" customWidth="1"/>
    <col min="6138" max="6138" width="8.42578125" style="38" customWidth="1"/>
    <col min="6139" max="6139" width="19.28515625" style="38" customWidth="1"/>
    <col min="6140" max="6140" width="8.5703125" style="38" customWidth="1"/>
    <col min="6141" max="6141" width="17.85546875" style="38" customWidth="1"/>
    <col min="6142" max="6142" width="8" style="38" customWidth="1"/>
    <col min="6143" max="6143" width="14.28515625" style="38" customWidth="1"/>
    <col min="6144" max="6144" width="13.140625" style="38" customWidth="1"/>
    <col min="6145" max="6145" width="6.7109375" style="38"/>
    <col min="6146" max="6146" width="10" style="38" bestFit="1" customWidth="1"/>
    <col min="6147" max="6382" width="6.7109375" style="38"/>
    <col min="6383" max="6383" width="58.140625" style="38" customWidth="1"/>
    <col min="6384" max="6384" width="21.42578125" style="38" customWidth="1"/>
    <col min="6385" max="6385" width="15.140625" style="38" customWidth="1"/>
    <col min="6386" max="6386" width="16.85546875" style="38" customWidth="1"/>
    <col min="6387" max="6387" width="8.140625" style="38" customWidth="1"/>
    <col min="6388" max="6388" width="20.5703125" style="38" customWidth="1"/>
    <col min="6389" max="6390" width="15.140625" style="38" customWidth="1"/>
    <col min="6391" max="6391" width="16.7109375" style="38" customWidth="1"/>
    <col min="6392" max="6392" width="8.5703125" style="38" customWidth="1"/>
    <col min="6393" max="6393" width="18.140625" style="38" customWidth="1"/>
    <col min="6394" max="6394" width="8.42578125" style="38" customWidth="1"/>
    <col min="6395" max="6395" width="19.28515625" style="38" customWidth="1"/>
    <col min="6396" max="6396" width="8.5703125" style="38" customWidth="1"/>
    <col min="6397" max="6397" width="17.85546875" style="38" customWidth="1"/>
    <col min="6398" max="6398" width="8" style="38" customWidth="1"/>
    <col min="6399" max="6399" width="14.28515625" style="38" customWidth="1"/>
    <col min="6400" max="6400" width="13.140625" style="38" customWidth="1"/>
    <col min="6401" max="6401" width="6.7109375" style="38"/>
    <col min="6402" max="6402" width="10" style="38" bestFit="1" customWidth="1"/>
    <col min="6403" max="6638" width="6.7109375" style="38"/>
    <col min="6639" max="6639" width="58.140625" style="38" customWidth="1"/>
    <col min="6640" max="6640" width="21.42578125" style="38" customWidth="1"/>
    <col min="6641" max="6641" width="15.140625" style="38" customWidth="1"/>
    <col min="6642" max="6642" width="16.85546875" style="38" customWidth="1"/>
    <col min="6643" max="6643" width="8.140625" style="38" customWidth="1"/>
    <col min="6644" max="6644" width="20.5703125" style="38" customWidth="1"/>
    <col min="6645" max="6646" width="15.140625" style="38" customWidth="1"/>
    <col min="6647" max="6647" width="16.7109375" style="38" customWidth="1"/>
    <col min="6648" max="6648" width="8.5703125" style="38" customWidth="1"/>
    <col min="6649" max="6649" width="18.140625" style="38" customWidth="1"/>
    <col min="6650" max="6650" width="8.42578125" style="38" customWidth="1"/>
    <col min="6651" max="6651" width="19.28515625" style="38" customWidth="1"/>
    <col min="6652" max="6652" width="8.5703125" style="38" customWidth="1"/>
    <col min="6653" max="6653" width="17.85546875" style="38" customWidth="1"/>
    <col min="6654" max="6654" width="8" style="38" customWidth="1"/>
    <col min="6655" max="6655" width="14.28515625" style="38" customWidth="1"/>
    <col min="6656" max="6656" width="13.140625" style="38" customWidth="1"/>
    <col min="6657" max="6657" width="6.7109375" style="38"/>
    <col min="6658" max="6658" width="10" style="38" bestFit="1" customWidth="1"/>
    <col min="6659" max="6894" width="6.7109375" style="38"/>
    <col min="6895" max="6895" width="58.140625" style="38" customWidth="1"/>
    <col min="6896" max="6896" width="21.42578125" style="38" customWidth="1"/>
    <col min="6897" max="6897" width="15.140625" style="38" customWidth="1"/>
    <col min="6898" max="6898" width="16.85546875" style="38" customWidth="1"/>
    <col min="6899" max="6899" width="8.140625" style="38" customWidth="1"/>
    <col min="6900" max="6900" width="20.5703125" style="38" customWidth="1"/>
    <col min="6901" max="6902" width="15.140625" style="38" customWidth="1"/>
    <col min="6903" max="6903" width="16.7109375" style="38" customWidth="1"/>
    <col min="6904" max="6904" width="8.5703125" style="38" customWidth="1"/>
    <col min="6905" max="6905" width="18.140625" style="38" customWidth="1"/>
    <col min="6906" max="6906" width="8.42578125" style="38" customWidth="1"/>
    <col min="6907" max="6907" width="19.28515625" style="38" customWidth="1"/>
    <col min="6908" max="6908" width="8.5703125" style="38" customWidth="1"/>
    <col min="6909" max="6909" width="17.85546875" style="38" customWidth="1"/>
    <col min="6910" max="6910" width="8" style="38" customWidth="1"/>
    <col min="6911" max="6911" width="14.28515625" style="38" customWidth="1"/>
    <col min="6912" max="6912" width="13.140625" style="38" customWidth="1"/>
    <col min="6913" max="6913" width="6.7109375" style="38"/>
    <col min="6914" max="6914" width="10" style="38" bestFit="1" customWidth="1"/>
    <col min="6915" max="7150" width="6.7109375" style="38"/>
    <col min="7151" max="7151" width="58.140625" style="38" customWidth="1"/>
    <col min="7152" max="7152" width="21.42578125" style="38" customWidth="1"/>
    <col min="7153" max="7153" width="15.140625" style="38" customWidth="1"/>
    <col min="7154" max="7154" width="16.85546875" style="38" customWidth="1"/>
    <col min="7155" max="7155" width="8.140625" style="38" customWidth="1"/>
    <col min="7156" max="7156" width="20.5703125" style="38" customWidth="1"/>
    <col min="7157" max="7158" width="15.140625" style="38" customWidth="1"/>
    <col min="7159" max="7159" width="16.7109375" style="38" customWidth="1"/>
    <col min="7160" max="7160" width="8.5703125" style="38" customWidth="1"/>
    <col min="7161" max="7161" width="18.140625" style="38" customWidth="1"/>
    <col min="7162" max="7162" width="8.42578125" style="38" customWidth="1"/>
    <col min="7163" max="7163" width="19.28515625" style="38" customWidth="1"/>
    <col min="7164" max="7164" width="8.5703125" style="38" customWidth="1"/>
    <col min="7165" max="7165" width="17.85546875" style="38" customWidth="1"/>
    <col min="7166" max="7166" width="8" style="38" customWidth="1"/>
    <col min="7167" max="7167" width="14.28515625" style="38" customWidth="1"/>
    <col min="7168" max="7168" width="13.140625" style="38" customWidth="1"/>
    <col min="7169" max="7169" width="6.7109375" style="38"/>
    <col min="7170" max="7170" width="10" style="38" bestFit="1" customWidth="1"/>
    <col min="7171" max="7406" width="6.7109375" style="38"/>
    <col min="7407" max="7407" width="58.140625" style="38" customWidth="1"/>
    <col min="7408" max="7408" width="21.42578125" style="38" customWidth="1"/>
    <col min="7409" max="7409" width="15.140625" style="38" customWidth="1"/>
    <col min="7410" max="7410" width="16.85546875" style="38" customWidth="1"/>
    <col min="7411" max="7411" width="8.140625" style="38" customWidth="1"/>
    <col min="7412" max="7412" width="20.5703125" style="38" customWidth="1"/>
    <col min="7413" max="7414" width="15.140625" style="38" customWidth="1"/>
    <col min="7415" max="7415" width="16.7109375" style="38" customWidth="1"/>
    <col min="7416" max="7416" width="8.5703125" style="38" customWidth="1"/>
    <col min="7417" max="7417" width="18.140625" style="38" customWidth="1"/>
    <col min="7418" max="7418" width="8.42578125" style="38" customWidth="1"/>
    <col min="7419" max="7419" width="19.28515625" style="38" customWidth="1"/>
    <col min="7420" max="7420" width="8.5703125" style="38" customWidth="1"/>
    <col min="7421" max="7421" width="17.85546875" style="38" customWidth="1"/>
    <col min="7422" max="7422" width="8" style="38" customWidth="1"/>
    <col min="7423" max="7423" width="14.28515625" style="38" customWidth="1"/>
    <col min="7424" max="7424" width="13.140625" style="38" customWidth="1"/>
    <col min="7425" max="7425" width="6.7109375" style="38"/>
    <col min="7426" max="7426" width="10" style="38" bestFit="1" customWidth="1"/>
    <col min="7427" max="7662" width="6.7109375" style="38"/>
    <col min="7663" max="7663" width="58.140625" style="38" customWidth="1"/>
    <col min="7664" max="7664" width="21.42578125" style="38" customWidth="1"/>
    <col min="7665" max="7665" width="15.140625" style="38" customWidth="1"/>
    <col min="7666" max="7666" width="16.85546875" style="38" customWidth="1"/>
    <col min="7667" max="7667" width="8.140625" style="38" customWidth="1"/>
    <col min="7668" max="7668" width="20.5703125" style="38" customWidth="1"/>
    <col min="7669" max="7670" width="15.140625" style="38" customWidth="1"/>
    <col min="7671" max="7671" width="16.7109375" style="38" customWidth="1"/>
    <col min="7672" max="7672" width="8.5703125" style="38" customWidth="1"/>
    <col min="7673" max="7673" width="18.140625" style="38" customWidth="1"/>
    <col min="7674" max="7674" width="8.42578125" style="38" customWidth="1"/>
    <col min="7675" max="7675" width="19.28515625" style="38" customWidth="1"/>
    <col min="7676" max="7676" width="8.5703125" style="38" customWidth="1"/>
    <col min="7677" max="7677" width="17.85546875" style="38" customWidth="1"/>
    <col min="7678" max="7678" width="8" style="38" customWidth="1"/>
    <col min="7679" max="7679" width="14.28515625" style="38" customWidth="1"/>
    <col min="7680" max="7680" width="13.140625" style="38" customWidth="1"/>
    <col min="7681" max="7681" width="6.7109375" style="38"/>
    <col min="7682" max="7682" width="10" style="38" bestFit="1" customWidth="1"/>
    <col min="7683" max="7918" width="6.7109375" style="38"/>
    <col min="7919" max="7919" width="58.140625" style="38" customWidth="1"/>
    <col min="7920" max="7920" width="21.42578125" style="38" customWidth="1"/>
    <col min="7921" max="7921" width="15.140625" style="38" customWidth="1"/>
    <col min="7922" max="7922" width="16.85546875" style="38" customWidth="1"/>
    <col min="7923" max="7923" width="8.140625" style="38" customWidth="1"/>
    <col min="7924" max="7924" width="20.5703125" style="38" customWidth="1"/>
    <col min="7925" max="7926" width="15.140625" style="38" customWidth="1"/>
    <col min="7927" max="7927" width="16.7109375" style="38" customWidth="1"/>
    <col min="7928" max="7928" width="8.5703125" style="38" customWidth="1"/>
    <col min="7929" max="7929" width="18.140625" style="38" customWidth="1"/>
    <col min="7930" max="7930" width="8.42578125" style="38" customWidth="1"/>
    <col min="7931" max="7931" width="19.28515625" style="38" customWidth="1"/>
    <col min="7932" max="7932" width="8.5703125" style="38" customWidth="1"/>
    <col min="7933" max="7933" width="17.85546875" style="38" customWidth="1"/>
    <col min="7934" max="7934" width="8" style="38" customWidth="1"/>
    <col min="7935" max="7935" width="14.28515625" style="38" customWidth="1"/>
    <col min="7936" max="7936" width="13.140625" style="38" customWidth="1"/>
    <col min="7937" max="7937" width="6.7109375" style="38"/>
    <col min="7938" max="7938" width="10" style="38" bestFit="1" customWidth="1"/>
    <col min="7939" max="8174" width="6.7109375" style="38"/>
    <col min="8175" max="8175" width="58.140625" style="38" customWidth="1"/>
    <col min="8176" max="8176" width="21.42578125" style="38" customWidth="1"/>
    <col min="8177" max="8177" width="15.140625" style="38" customWidth="1"/>
    <col min="8178" max="8178" width="16.85546875" style="38" customWidth="1"/>
    <col min="8179" max="8179" width="8.140625" style="38" customWidth="1"/>
    <col min="8180" max="8180" width="20.5703125" style="38" customWidth="1"/>
    <col min="8181" max="8182" width="15.140625" style="38" customWidth="1"/>
    <col min="8183" max="8183" width="16.7109375" style="38" customWidth="1"/>
    <col min="8184" max="8184" width="8.5703125" style="38" customWidth="1"/>
    <col min="8185" max="8185" width="18.140625" style="38" customWidth="1"/>
    <col min="8186" max="8186" width="8.42578125" style="38" customWidth="1"/>
    <col min="8187" max="8187" width="19.28515625" style="38" customWidth="1"/>
    <col min="8188" max="8188" width="8.5703125" style="38" customWidth="1"/>
    <col min="8189" max="8189" width="17.85546875" style="38" customWidth="1"/>
    <col min="8190" max="8190" width="8" style="38" customWidth="1"/>
    <col min="8191" max="8191" width="14.28515625" style="38" customWidth="1"/>
    <col min="8192" max="8192" width="13.140625" style="38" customWidth="1"/>
    <col min="8193" max="8193" width="6.7109375" style="38"/>
    <col min="8194" max="8194" width="10" style="38" bestFit="1" customWidth="1"/>
    <col min="8195" max="8430" width="6.7109375" style="38"/>
    <col min="8431" max="8431" width="58.140625" style="38" customWidth="1"/>
    <col min="8432" max="8432" width="21.42578125" style="38" customWidth="1"/>
    <col min="8433" max="8433" width="15.140625" style="38" customWidth="1"/>
    <col min="8434" max="8434" width="16.85546875" style="38" customWidth="1"/>
    <col min="8435" max="8435" width="8.140625" style="38" customWidth="1"/>
    <col min="8436" max="8436" width="20.5703125" style="38" customWidth="1"/>
    <col min="8437" max="8438" width="15.140625" style="38" customWidth="1"/>
    <col min="8439" max="8439" width="16.7109375" style="38" customWidth="1"/>
    <col min="8440" max="8440" width="8.5703125" style="38" customWidth="1"/>
    <col min="8441" max="8441" width="18.140625" style="38" customWidth="1"/>
    <col min="8442" max="8442" width="8.42578125" style="38" customWidth="1"/>
    <col min="8443" max="8443" width="19.28515625" style="38" customWidth="1"/>
    <col min="8444" max="8444" width="8.5703125" style="38" customWidth="1"/>
    <col min="8445" max="8445" width="17.85546875" style="38" customWidth="1"/>
    <col min="8446" max="8446" width="8" style="38" customWidth="1"/>
    <col min="8447" max="8447" width="14.28515625" style="38" customWidth="1"/>
    <col min="8448" max="8448" width="13.140625" style="38" customWidth="1"/>
    <col min="8449" max="8449" width="6.7109375" style="38"/>
    <col min="8450" max="8450" width="10" style="38" bestFit="1" customWidth="1"/>
    <col min="8451" max="8686" width="6.7109375" style="38"/>
    <col min="8687" max="8687" width="58.140625" style="38" customWidth="1"/>
    <col min="8688" max="8688" width="21.42578125" style="38" customWidth="1"/>
    <col min="8689" max="8689" width="15.140625" style="38" customWidth="1"/>
    <col min="8690" max="8690" width="16.85546875" style="38" customWidth="1"/>
    <col min="8691" max="8691" width="8.140625" style="38" customWidth="1"/>
    <col min="8692" max="8692" width="20.5703125" style="38" customWidth="1"/>
    <col min="8693" max="8694" width="15.140625" style="38" customWidth="1"/>
    <col min="8695" max="8695" width="16.7109375" style="38" customWidth="1"/>
    <col min="8696" max="8696" width="8.5703125" style="38" customWidth="1"/>
    <col min="8697" max="8697" width="18.140625" style="38" customWidth="1"/>
    <col min="8698" max="8698" width="8.42578125" style="38" customWidth="1"/>
    <col min="8699" max="8699" width="19.28515625" style="38" customWidth="1"/>
    <col min="8700" max="8700" width="8.5703125" style="38" customWidth="1"/>
    <col min="8701" max="8701" width="17.85546875" style="38" customWidth="1"/>
    <col min="8702" max="8702" width="8" style="38" customWidth="1"/>
    <col min="8703" max="8703" width="14.28515625" style="38" customWidth="1"/>
    <col min="8704" max="8704" width="13.140625" style="38" customWidth="1"/>
    <col min="8705" max="8705" width="6.7109375" style="38"/>
    <col min="8706" max="8706" width="10" style="38" bestFit="1" customWidth="1"/>
    <col min="8707" max="8942" width="6.7109375" style="38"/>
    <col min="8943" max="8943" width="58.140625" style="38" customWidth="1"/>
    <col min="8944" max="8944" width="21.42578125" style="38" customWidth="1"/>
    <col min="8945" max="8945" width="15.140625" style="38" customWidth="1"/>
    <col min="8946" max="8946" width="16.85546875" style="38" customWidth="1"/>
    <col min="8947" max="8947" width="8.140625" style="38" customWidth="1"/>
    <col min="8948" max="8948" width="20.5703125" style="38" customWidth="1"/>
    <col min="8949" max="8950" width="15.140625" style="38" customWidth="1"/>
    <col min="8951" max="8951" width="16.7109375" style="38" customWidth="1"/>
    <col min="8952" max="8952" width="8.5703125" style="38" customWidth="1"/>
    <col min="8953" max="8953" width="18.140625" style="38" customWidth="1"/>
    <col min="8954" max="8954" width="8.42578125" style="38" customWidth="1"/>
    <col min="8955" max="8955" width="19.28515625" style="38" customWidth="1"/>
    <col min="8956" max="8956" width="8.5703125" style="38" customWidth="1"/>
    <col min="8957" max="8957" width="17.85546875" style="38" customWidth="1"/>
    <col min="8958" max="8958" width="8" style="38" customWidth="1"/>
    <col min="8959" max="8959" width="14.28515625" style="38" customWidth="1"/>
    <col min="8960" max="8960" width="13.140625" style="38" customWidth="1"/>
    <col min="8961" max="8961" width="6.7109375" style="38"/>
    <col min="8962" max="8962" width="10" style="38" bestFit="1" customWidth="1"/>
    <col min="8963" max="9198" width="6.7109375" style="38"/>
    <col min="9199" max="9199" width="58.140625" style="38" customWidth="1"/>
    <col min="9200" max="9200" width="21.42578125" style="38" customWidth="1"/>
    <col min="9201" max="9201" width="15.140625" style="38" customWidth="1"/>
    <col min="9202" max="9202" width="16.85546875" style="38" customWidth="1"/>
    <col min="9203" max="9203" width="8.140625" style="38" customWidth="1"/>
    <col min="9204" max="9204" width="20.5703125" style="38" customWidth="1"/>
    <col min="9205" max="9206" width="15.140625" style="38" customWidth="1"/>
    <col min="9207" max="9207" width="16.7109375" style="38" customWidth="1"/>
    <col min="9208" max="9208" width="8.5703125" style="38" customWidth="1"/>
    <col min="9209" max="9209" width="18.140625" style="38" customWidth="1"/>
    <col min="9210" max="9210" width="8.42578125" style="38" customWidth="1"/>
    <col min="9211" max="9211" width="19.28515625" style="38" customWidth="1"/>
    <col min="9212" max="9212" width="8.5703125" style="38" customWidth="1"/>
    <col min="9213" max="9213" width="17.85546875" style="38" customWidth="1"/>
    <col min="9214" max="9214" width="8" style="38" customWidth="1"/>
    <col min="9215" max="9215" width="14.28515625" style="38" customWidth="1"/>
    <col min="9216" max="9216" width="13.140625" style="38" customWidth="1"/>
    <col min="9217" max="9217" width="6.7109375" style="38"/>
    <col min="9218" max="9218" width="10" style="38" bestFit="1" customWidth="1"/>
    <col min="9219" max="9454" width="6.7109375" style="38"/>
    <col min="9455" max="9455" width="58.140625" style="38" customWidth="1"/>
    <col min="9456" max="9456" width="21.42578125" style="38" customWidth="1"/>
    <col min="9457" max="9457" width="15.140625" style="38" customWidth="1"/>
    <col min="9458" max="9458" width="16.85546875" style="38" customWidth="1"/>
    <col min="9459" max="9459" width="8.140625" style="38" customWidth="1"/>
    <col min="9460" max="9460" width="20.5703125" style="38" customWidth="1"/>
    <col min="9461" max="9462" width="15.140625" style="38" customWidth="1"/>
    <col min="9463" max="9463" width="16.7109375" style="38" customWidth="1"/>
    <col min="9464" max="9464" width="8.5703125" style="38" customWidth="1"/>
    <col min="9465" max="9465" width="18.140625" style="38" customWidth="1"/>
    <col min="9466" max="9466" width="8.42578125" style="38" customWidth="1"/>
    <col min="9467" max="9467" width="19.28515625" style="38" customWidth="1"/>
    <col min="9468" max="9468" width="8.5703125" style="38" customWidth="1"/>
    <col min="9469" max="9469" width="17.85546875" style="38" customWidth="1"/>
    <col min="9470" max="9470" width="8" style="38" customWidth="1"/>
    <col min="9471" max="9471" width="14.28515625" style="38" customWidth="1"/>
    <col min="9472" max="9472" width="13.140625" style="38" customWidth="1"/>
    <col min="9473" max="9473" width="6.7109375" style="38"/>
    <col min="9474" max="9474" width="10" style="38" bestFit="1" customWidth="1"/>
    <col min="9475" max="9710" width="6.7109375" style="38"/>
    <col min="9711" max="9711" width="58.140625" style="38" customWidth="1"/>
    <col min="9712" max="9712" width="21.42578125" style="38" customWidth="1"/>
    <col min="9713" max="9713" width="15.140625" style="38" customWidth="1"/>
    <col min="9714" max="9714" width="16.85546875" style="38" customWidth="1"/>
    <col min="9715" max="9715" width="8.140625" style="38" customWidth="1"/>
    <col min="9716" max="9716" width="20.5703125" style="38" customWidth="1"/>
    <col min="9717" max="9718" width="15.140625" style="38" customWidth="1"/>
    <col min="9719" max="9719" width="16.7109375" style="38" customWidth="1"/>
    <col min="9720" max="9720" width="8.5703125" style="38" customWidth="1"/>
    <col min="9721" max="9721" width="18.140625" style="38" customWidth="1"/>
    <col min="9722" max="9722" width="8.42578125" style="38" customWidth="1"/>
    <col min="9723" max="9723" width="19.28515625" style="38" customWidth="1"/>
    <col min="9724" max="9724" width="8.5703125" style="38" customWidth="1"/>
    <col min="9725" max="9725" width="17.85546875" style="38" customWidth="1"/>
    <col min="9726" max="9726" width="8" style="38" customWidth="1"/>
    <col min="9727" max="9727" width="14.28515625" style="38" customWidth="1"/>
    <col min="9728" max="9728" width="13.140625" style="38" customWidth="1"/>
    <col min="9729" max="9729" width="6.7109375" style="38"/>
    <col min="9730" max="9730" width="10" style="38" bestFit="1" customWidth="1"/>
    <col min="9731" max="9966" width="6.7109375" style="38"/>
    <col min="9967" max="9967" width="58.140625" style="38" customWidth="1"/>
    <col min="9968" max="9968" width="21.42578125" style="38" customWidth="1"/>
    <col min="9969" max="9969" width="15.140625" style="38" customWidth="1"/>
    <col min="9970" max="9970" width="16.85546875" style="38" customWidth="1"/>
    <col min="9971" max="9971" width="8.140625" style="38" customWidth="1"/>
    <col min="9972" max="9972" width="20.5703125" style="38" customWidth="1"/>
    <col min="9973" max="9974" width="15.140625" style="38" customWidth="1"/>
    <col min="9975" max="9975" width="16.7109375" style="38" customWidth="1"/>
    <col min="9976" max="9976" width="8.5703125" style="38" customWidth="1"/>
    <col min="9977" max="9977" width="18.140625" style="38" customWidth="1"/>
    <col min="9978" max="9978" width="8.42578125" style="38" customWidth="1"/>
    <col min="9979" max="9979" width="19.28515625" style="38" customWidth="1"/>
    <col min="9980" max="9980" width="8.5703125" style="38" customWidth="1"/>
    <col min="9981" max="9981" width="17.85546875" style="38" customWidth="1"/>
    <col min="9982" max="9982" width="8" style="38" customWidth="1"/>
    <col min="9983" max="9983" width="14.28515625" style="38" customWidth="1"/>
    <col min="9984" max="9984" width="13.140625" style="38" customWidth="1"/>
    <col min="9985" max="9985" width="6.7109375" style="38"/>
    <col min="9986" max="9986" width="10" style="38" bestFit="1" customWidth="1"/>
    <col min="9987" max="10222" width="6.7109375" style="38"/>
    <col min="10223" max="10223" width="58.140625" style="38" customWidth="1"/>
    <col min="10224" max="10224" width="21.42578125" style="38" customWidth="1"/>
    <col min="10225" max="10225" width="15.140625" style="38" customWidth="1"/>
    <col min="10226" max="10226" width="16.85546875" style="38" customWidth="1"/>
    <col min="10227" max="10227" width="8.140625" style="38" customWidth="1"/>
    <col min="10228" max="10228" width="20.5703125" style="38" customWidth="1"/>
    <col min="10229" max="10230" width="15.140625" style="38" customWidth="1"/>
    <col min="10231" max="10231" width="16.7109375" style="38" customWidth="1"/>
    <col min="10232" max="10232" width="8.5703125" style="38" customWidth="1"/>
    <col min="10233" max="10233" width="18.140625" style="38" customWidth="1"/>
    <col min="10234" max="10234" width="8.42578125" style="38" customWidth="1"/>
    <col min="10235" max="10235" width="19.28515625" style="38" customWidth="1"/>
    <col min="10236" max="10236" width="8.5703125" style="38" customWidth="1"/>
    <col min="10237" max="10237" width="17.85546875" style="38" customWidth="1"/>
    <col min="10238" max="10238" width="8" style="38" customWidth="1"/>
    <col min="10239" max="10239" width="14.28515625" style="38" customWidth="1"/>
    <col min="10240" max="10240" width="13.140625" style="38" customWidth="1"/>
    <col min="10241" max="10241" width="6.7109375" style="38"/>
    <col min="10242" max="10242" width="10" style="38" bestFit="1" customWidth="1"/>
    <col min="10243" max="10478" width="6.7109375" style="38"/>
    <col min="10479" max="10479" width="58.140625" style="38" customWidth="1"/>
    <col min="10480" max="10480" width="21.42578125" style="38" customWidth="1"/>
    <col min="10481" max="10481" width="15.140625" style="38" customWidth="1"/>
    <col min="10482" max="10482" width="16.85546875" style="38" customWidth="1"/>
    <col min="10483" max="10483" width="8.140625" style="38" customWidth="1"/>
    <col min="10484" max="10484" width="20.5703125" style="38" customWidth="1"/>
    <col min="10485" max="10486" width="15.140625" style="38" customWidth="1"/>
    <col min="10487" max="10487" width="16.7109375" style="38" customWidth="1"/>
    <col min="10488" max="10488" width="8.5703125" style="38" customWidth="1"/>
    <col min="10489" max="10489" width="18.140625" style="38" customWidth="1"/>
    <col min="10490" max="10490" width="8.42578125" style="38" customWidth="1"/>
    <col min="10491" max="10491" width="19.28515625" style="38" customWidth="1"/>
    <col min="10492" max="10492" width="8.5703125" style="38" customWidth="1"/>
    <col min="10493" max="10493" width="17.85546875" style="38" customWidth="1"/>
    <col min="10494" max="10494" width="8" style="38" customWidth="1"/>
    <col min="10495" max="10495" width="14.28515625" style="38" customWidth="1"/>
    <col min="10496" max="10496" width="13.140625" style="38" customWidth="1"/>
    <col min="10497" max="10497" width="6.7109375" style="38"/>
    <col min="10498" max="10498" width="10" style="38" bestFit="1" customWidth="1"/>
    <col min="10499" max="10734" width="6.7109375" style="38"/>
    <col min="10735" max="10735" width="58.140625" style="38" customWidth="1"/>
    <col min="10736" max="10736" width="21.42578125" style="38" customWidth="1"/>
    <col min="10737" max="10737" width="15.140625" style="38" customWidth="1"/>
    <col min="10738" max="10738" width="16.85546875" style="38" customWidth="1"/>
    <col min="10739" max="10739" width="8.140625" style="38" customWidth="1"/>
    <col min="10740" max="10740" width="20.5703125" style="38" customWidth="1"/>
    <col min="10741" max="10742" width="15.140625" style="38" customWidth="1"/>
    <col min="10743" max="10743" width="16.7109375" style="38" customWidth="1"/>
    <col min="10744" max="10744" width="8.5703125" style="38" customWidth="1"/>
    <col min="10745" max="10745" width="18.140625" style="38" customWidth="1"/>
    <col min="10746" max="10746" width="8.42578125" style="38" customWidth="1"/>
    <col min="10747" max="10747" width="19.28515625" style="38" customWidth="1"/>
    <col min="10748" max="10748" width="8.5703125" style="38" customWidth="1"/>
    <col min="10749" max="10749" width="17.85546875" style="38" customWidth="1"/>
    <col min="10750" max="10750" width="8" style="38" customWidth="1"/>
    <col min="10751" max="10751" width="14.28515625" style="38" customWidth="1"/>
    <col min="10752" max="10752" width="13.140625" style="38" customWidth="1"/>
    <col min="10753" max="10753" width="6.7109375" style="38"/>
    <col min="10754" max="10754" width="10" style="38" bestFit="1" customWidth="1"/>
    <col min="10755" max="10990" width="6.7109375" style="38"/>
    <col min="10991" max="10991" width="58.140625" style="38" customWidth="1"/>
    <col min="10992" max="10992" width="21.42578125" style="38" customWidth="1"/>
    <col min="10993" max="10993" width="15.140625" style="38" customWidth="1"/>
    <col min="10994" max="10994" width="16.85546875" style="38" customWidth="1"/>
    <col min="10995" max="10995" width="8.140625" style="38" customWidth="1"/>
    <col min="10996" max="10996" width="20.5703125" style="38" customWidth="1"/>
    <col min="10997" max="10998" width="15.140625" style="38" customWidth="1"/>
    <col min="10999" max="10999" width="16.7109375" style="38" customWidth="1"/>
    <col min="11000" max="11000" width="8.5703125" style="38" customWidth="1"/>
    <col min="11001" max="11001" width="18.140625" style="38" customWidth="1"/>
    <col min="11002" max="11002" width="8.42578125" style="38" customWidth="1"/>
    <col min="11003" max="11003" width="19.28515625" style="38" customWidth="1"/>
    <col min="11004" max="11004" width="8.5703125" style="38" customWidth="1"/>
    <col min="11005" max="11005" width="17.85546875" style="38" customWidth="1"/>
    <col min="11006" max="11006" width="8" style="38" customWidth="1"/>
    <col min="11007" max="11007" width="14.28515625" style="38" customWidth="1"/>
    <col min="11008" max="11008" width="13.140625" style="38" customWidth="1"/>
    <col min="11009" max="11009" width="6.7109375" style="38"/>
    <col min="11010" max="11010" width="10" style="38" bestFit="1" customWidth="1"/>
    <col min="11011" max="11246" width="6.7109375" style="38"/>
    <col min="11247" max="11247" width="58.140625" style="38" customWidth="1"/>
    <col min="11248" max="11248" width="21.42578125" style="38" customWidth="1"/>
    <col min="11249" max="11249" width="15.140625" style="38" customWidth="1"/>
    <col min="11250" max="11250" width="16.85546875" style="38" customWidth="1"/>
    <col min="11251" max="11251" width="8.140625" style="38" customWidth="1"/>
    <col min="11252" max="11252" width="20.5703125" style="38" customWidth="1"/>
    <col min="11253" max="11254" width="15.140625" style="38" customWidth="1"/>
    <col min="11255" max="11255" width="16.7109375" style="38" customWidth="1"/>
    <col min="11256" max="11256" width="8.5703125" style="38" customWidth="1"/>
    <col min="11257" max="11257" width="18.140625" style="38" customWidth="1"/>
    <col min="11258" max="11258" width="8.42578125" style="38" customWidth="1"/>
    <col min="11259" max="11259" width="19.28515625" style="38" customWidth="1"/>
    <col min="11260" max="11260" width="8.5703125" style="38" customWidth="1"/>
    <col min="11261" max="11261" width="17.85546875" style="38" customWidth="1"/>
    <col min="11262" max="11262" width="8" style="38" customWidth="1"/>
    <col min="11263" max="11263" width="14.28515625" style="38" customWidth="1"/>
    <col min="11264" max="11264" width="13.140625" style="38" customWidth="1"/>
    <col min="11265" max="11265" width="6.7109375" style="38"/>
    <col min="11266" max="11266" width="10" style="38" bestFit="1" customWidth="1"/>
    <col min="11267" max="11502" width="6.7109375" style="38"/>
    <col min="11503" max="11503" width="58.140625" style="38" customWidth="1"/>
    <col min="11504" max="11504" width="21.42578125" style="38" customWidth="1"/>
    <col min="11505" max="11505" width="15.140625" style="38" customWidth="1"/>
    <col min="11506" max="11506" width="16.85546875" style="38" customWidth="1"/>
    <col min="11507" max="11507" width="8.140625" style="38" customWidth="1"/>
    <col min="11508" max="11508" width="20.5703125" style="38" customWidth="1"/>
    <col min="11509" max="11510" width="15.140625" style="38" customWidth="1"/>
    <col min="11511" max="11511" width="16.7109375" style="38" customWidth="1"/>
    <col min="11512" max="11512" width="8.5703125" style="38" customWidth="1"/>
    <col min="11513" max="11513" width="18.140625" style="38" customWidth="1"/>
    <col min="11514" max="11514" width="8.42578125" style="38" customWidth="1"/>
    <col min="11515" max="11515" width="19.28515625" style="38" customWidth="1"/>
    <col min="11516" max="11516" width="8.5703125" style="38" customWidth="1"/>
    <col min="11517" max="11517" width="17.85546875" style="38" customWidth="1"/>
    <col min="11518" max="11518" width="8" style="38" customWidth="1"/>
    <col min="11519" max="11519" width="14.28515625" style="38" customWidth="1"/>
    <col min="11520" max="11520" width="13.140625" style="38" customWidth="1"/>
    <col min="11521" max="11521" width="6.7109375" style="38"/>
    <col min="11522" max="11522" width="10" style="38" bestFit="1" customWidth="1"/>
    <col min="11523" max="11758" width="6.7109375" style="38"/>
    <col min="11759" max="11759" width="58.140625" style="38" customWidth="1"/>
    <col min="11760" max="11760" width="21.42578125" style="38" customWidth="1"/>
    <col min="11761" max="11761" width="15.140625" style="38" customWidth="1"/>
    <col min="11762" max="11762" width="16.85546875" style="38" customWidth="1"/>
    <col min="11763" max="11763" width="8.140625" style="38" customWidth="1"/>
    <col min="11764" max="11764" width="20.5703125" style="38" customWidth="1"/>
    <col min="11765" max="11766" width="15.140625" style="38" customWidth="1"/>
    <col min="11767" max="11767" width="16.7109375" style="38" customWidth="1"/>
    <col min="11768" max="11768" width="8.5703125" style="38" customWidth="1"/>
    <col min="11769" max="11769" width="18.140625" style="38" customWidth="1"/>
    <col min="11770" max="11770" width="8.42578125" style="38" customWidth="1"/>
    <col min="11771" max="11771" width="19.28515625" style="38" customWidth="1"/>
    <col min="11772" max="11772" width="8.5703125" style="38" customWidth="1"/>
    <col min="11773" max="11773" width="17.85546875" style="38" customWidth="1"/>
    <col min="11774" max="11774" width="8" style="38" customWidth="1"/>
    <col min="11775" max="11775" width="14.28515625" style="38" customWidth="1"/>
    <col min="11776" max="11776" width="13.140625" style="38" customWidth="1"/>
    <col min="11777" max="11777" width="6.7109375" style="38"/>
    <col min="11778" max="11778" width="10" style="38" bestFit="1" customWidth="1"/>
    <col min="11779" max="12014" width="6.7109375" style="38"/>
    <col min="12015" max="12015" width="58.140625" style="38" customWidth="1"/>
    <col min="12016" max="12016" width="21.42578125" style="38" customWidth="1"/>
    <col min="12017" max="12017" width="15.140625" style="38" customWidth="1"/>
    <col min="12018" max="12018" width="16.85546875" style="38" customWidth="1"/>
    <col min="12019" max="12019" width="8.140625" style="38" customWidth="1"/>
    <col min="12020" max="12020" width="20.5703125" style="38" customWidth="1"/>
    <col min="12021" max="12022" width="15.140625" style="38" customWidth="1"/>
    <col min="12023" max="12023" width="16.7109375" style="38" customWidth="1"/>
    <col min="12024" max="12024" width="8.5703125" style="38" customWidth="1"/>
    <col min="12025" max="12025" width="18.140625" style="38" customWidth="1"/>
    <col min="12026" max="12026" width="8.42578125" style="38" customWidth="1"/>
    <col min="12027" max="12027" width="19.28515625" style="38" customWidth="1"/>
    <col min="12028" max="12028" width="8.5703125" style="38" customWidth="1"/>
    <col min="12029" max="12029" width="17.85546875" style="38" customWidth="1"/>
    <col min="12030" max="12030" width="8" style="38" customWidth="1"/>
    <col min="12031" max="12031" width="14.28515625" style="38" customWidth="1"/>
    <col min="12032" max="12032" width="13.140625" style="38" customWidth="1"/>
    <col min="12033" max="12033" width="6.7109375" style="38"/>
    <col min="12034" max="12034" width="10" style="38" bestFit="1" customWidth="1"/>
    <col min="12035" max="12270" width="6.7109375" style="38"/>
    <col min="12271" max="12271" width="58.140625" style="38" customWidth="1"/>
    <col min="12272" max="12272" width="21.42578125" style="38" customWidth="1"/>
    <col min="12273" max="12273" width="15.140625" style="38" customWidth="1"/>
    <col min="12274" max="12274" width="16.85546875" style="38" customWidth="1"/>
    <col min="12275" max="12275" width="8.140625" style="38" customWidth="1"/>
    <col min="12276" max="12276" width="20.5703125" style="38" customWidth="1"/>
    <col min="12277" max="12278" width="15.140625" style="38" customWidth="1"/>
    <col min="12279" max="12279" width="16.7109375" style="38" customWidth="1"/>
    <col min="12280" max="12280" width="8.5703125" style="38" customWidth="1"/>
    <col min="12281" max="12281" width="18.140625" style="38" customWidth="1"/>
    <col min="12282" max="12282" width="8.42578125" style="38" customWidth="1"/>
    <col min="12283" max="12283" width="19.28515625" style="38" customWidth="1"/>
    <col min="12284" max="12284" width="8.5703125" style="38" customWidth="1"/>
    <col min="12285" max="12285" width="17.85546875" style="38" customWidth="1"/>
    <col min="12286" max="12286" width="8" style="38" customWidth="1"/>
    <col min="12287" max="12287" width="14.28515625" style="38" customWidth="1"/>
    <col min="12288" max="12288" width="13.140625" style="38" customWidth="1"/>
    <col min="12289" max="12289" width="6.7109375" style="38"/>
    <col min="12290" max="12290" width="10" style="38" bestFit="1" customWidth="1"/>
    <col min="12291" max="12526" width="6.7109375" style="38"/>
    <col min="12527" max="12527" width="58.140625" style="38" customWidth="1"/>
    <col min="12528" max="12528" width="21.42578125" style="38" customWidth="1"/>
    <col min="12529" max="12529" width="15.140625" style="38" customWidth="1"/>
    <col min="12530" max="12530" width="16.85546875" style="38" customWidth="1"/>
    <col min="12531" max="12531" width="8.140625" style="38" customWidth="1"/>
    <col min="12532" max="12532" width="20.5703125" style="38" customWidth="1"/>
    <col min="12533" max="12534" width="15.140625" style="38" customWidth="1"/>
    <col min="12535" max="12535" width="16.7109375" style="38" customWidth="1"/>
    <col min="12536" max="12536" width="8.5703125" style="38" customWidth="1"/>
    <col min="12537" max="12537" width="18.140625" style="38" customWidth="1"/>
    <col min="12538" max="12538" width="8.42578125" style="38" customWidth="1"/>
    <col min="12539" max="12539" width="19.28515625" style="38" customWidth="1"/>
    <col min="12540" max="12540" width="8.5703125" style="38" customWidth="1"/>
    <col min="12541" max="12541" width="17.85546875" style="38" customWidth="1"/>
    <col min="12542" max="12542" width="8" style="38" customWidth="1"/>
    <col min="12543" max="12543" width="14.28515625" style="38" customWidth="1"/>
    <col min="12544" max="12544" width="13.140625" style="38" customWidth="1"/>
    <col min="12545" max="12545" width="6.7109375" style="38"/>
    <col min="12546" max="12546" width="10" style="38" bestFit="1" customWidth="1"/>
    <col min="12547" max="12782" width="6.7109375" style="38"/>
    <col min="12783" max="12783" width="58.140625" style="38" customWidth="1"/>
    <col min="12784" max="12784" width="21.42578125" style="38" customWidth="1"/>
    <col min="12785" max="12785" width="15.140625" style="38" customWidth="1"/>
    <col min="12786" max="12786" width="16.85546875" style="38" customWidth="1"/>
    <col min="12787" max="12787" width="8.140625" style="38" customWidth="1"/>
    <col min="12788" max="12788" width="20.5703125" style="38" customWidth="1"/>
    <col min="12789" max="12790" width="15.140625" style="38" customWidth="1"/>
    <col min="12791" max="12791" width="16.7109375" style="38" customWidth="1"/>
    <col min="12792" max="12792" width="8.5703125" style="38" customWidth="1"/>
    <col min="12793" max="12793" width="18.140625" style="38" customWidth="1"/>
    <col min="12794" max="12794" width="8.42578125" style="38" customWidth="1"/>
    <col min="12795" max="12795" width="19.28515625" style="38" customWidth="1"/>
    <col min="12796" max="12796" width="8.5703125" style="38" customWidth="1"/>
    <col min="12797" max="12797" width="17.85546875" style="38" customWidth="1"/>
    <col min="12798" max="12798" width="8" style="38" customWidth="1"/>
    <col min="12799" max="12799" width="14.28515625" style="38" customWidth="1"/>
    <col min="12800" max="12800" width="13.140625" style="38" customWidth="1"/>
    <col min="12801" max="12801" width="6.7109375" style="38"/>
    <col min="12802" max="12802" width="10" style="38" bestFit="1" customWidth="1"/>
    <col min="12803" max="13038" width="6.7109375" style="38"/>
    <col min="13039" max="13039" width="58.140625" style="38" customWidth="1"/>
    <col min="13040" max="13040" width="21.42578125" style="38" customWidth="1"/>
    <col min="13041" max="13041" width="15.140625" style="38" customWidth="1"/>
    <col min="13042" max="13042" width="16.85546875" style="38" customWidth="1"/>
    <col min="13043" max="13043" width="8.140625" style="38" customWidth="1"/>
    <col min="13044" max="13044" width="20.5703125" style="38" customWidth="1"/>
    <col min="13045" max="13046" width="15.140625" style="38" customWidth="1"/>
    <col min="13047" max="13047" width="16.7109375" style="38" customWidth="1"/>
    <col min="13048" max="13048" width="8.5703125" style="38" customWidth="1"/>
    <col min="13049" max="13049" width="18.140625" style="38" customWidth="1"/>
    <col min="13050" max="13050" width="8.42578125" style="38" customWidth="1"/>
    <col min="13051" max="13051" width="19.28515625" style="38" customWidth="1"/>
    <col min="13052" max="13052" width="8.5703125" style="38" customWidth="1"/>
    <col min="13053" max="13053" width="17.85546875" style="38" customWidth="1"/>
    <col min="13054" max="13054" width="8" style="38" customWidth="1"/>
    <col min="13055" max="13055" width="14.28515625" style="38" customWidth="1"/>
    <col min="13056" max="13056" width="13.140625" style="38" customWidth="1"/>
    <col min="13057" max="13057" width="6.7109375" style="38"/>
    <col min="13058" max="13058" width="10" style="38" bestFit="1" customWidth="1"/>
    <col min="13059" max="13294" width="6.7109375" style="38"/>
    <col min="13295" max="13295" width="58.140625" style="38" customWidth="1"/>
    <col min="13296" max="13296" width="21.42578125" style="38" customWidth="1"/>
    <col min="13297" max="13297" width="15.140625" style="38" customWidth="1"/>
    <col min="13298" max="13298" width="16.85546875" style="38" customWidth="1"/>
    <col min="13299" max="13299" width="8.140625" style="38" customWidth="1"/>
    <col min="13300" max="13300" width="20.5703125" style="38" customWidth="1"/>
    <col min="13301" max="13302" width="15.140625" style="38" customWidth="1"/>
    <col min="13303" max="13303" width="16.7109375" style="38" customWidth="1"/>
    <col min="13304" max="13304" width="8.5703125" style="38" customWidth="1"/>
    <col min="13305" max="13305" width="18.140625" style="38" customWidth="1"/>
    <col min="13306" max="13306" width="8.42578125" style="38" customWidth="1"/>
    <col min="13307" max="13307" width="19.28515625" style="38" customWidth="1"/>
    <col min="13308" max="13308" width="8.5703125" style="38" customWidth="1"/>
    <col min="13309" max="13309" width="17.85546875" style="38" customWidth="1"/>
    <col min="13310" max="13310" width="8" style="38" customWidth="1"/>
    <col min="13311" max="13311" width="14.28515625" style="38" customWidth="1"/>
    <col min="13312" max="13312" width="13.140625" style="38" customWidth="1"/>
    <col min="13313" max="13313" width="6.7109375" style="38"/>
    <col min="13314" max="13314" width="10" style="38" bestFit="1" customWidth="1"/>
    <col min="13315" max="13550" width="6.7109375" style="38"/>
    <col min="13551" max="13551" width="58.140625" style="38" customWidth="1"/>
    <col min="13552" max="13552" width="21.42578125" style="38" customWidth="1"/>
    <col min="13553" max="13553" width="15.140625" style="38" customWidth="1"/>
    <col min="13554" max="13554" width="16.85546875" style="38" customWidth="1"/>
    <col min="13555" max="13555" width="8.140625" style="38" customWidth="1"/>
    <col min="13556" max="13556" width="20.5703125" style="38" customWidth="1"/>
    <col min="13557" max="13558" width="15.140625" style="38" customWidth="1"/>
    <col min="13559" max="13559" width="16.7109375" style="38" customWidth="1"/>
    <col min="13560" max="13560" width="8.5703125" style="38" customWidth="1"/>
    <col min="13561" max="13561" width="18.140625" style="38" customWidth="1"/>
    <col min="13562" max="13562" width="8.42578125" style="38" customWidth="1"/>
    <col min="13563" max="13563" width="19.28515625" style="38" customWidth="1"/>
    <col min="13564" max="13564" width="8.5703125" style="38" customWidth="1"/>
    <col min="13565" max="13565" width="17.85546875" style="38" customWidth="1"/>
    <col min="13566" max="13566" width="8" style="38" customWidth="1"/>
    <col min="13567" max="13567" width="14.28515625" style="38" customWidth="1"/>
    <col min="13568" max="13568" width="13.140625" style="38" customWidth="1"/>
    <col min="13569" max="13569" width="6.7109375" style="38"/>
    <col min="13570" max="13570" width="10" style="38" bestFit="1" customWidth="1"/>
    <col min="13571" max="13806" width="6.7109375" style="38"/>
    <col min="13807" max="13807" width="58.140625" style="38" customWidth="1"/>
    <col min="13808" max="13808" width="21.42578125" style="38" customWidth="1"/>
    <col min="13809" max="13809" width="15.140625" style="38" customWidth="1"/>
    <col min="13810" max="13810" width="16.85546875" style="38" customWidth="1"/>
    <col min="13811" max="13811" width="8.140625" style="38" customWidth="1"/>
    <col min="13812" max="13812" width="20.5703125" style="38" customWidth="1"/>
    <col min="13813" max="13814" width="15.140625" style="38" customWidth="1"/>
    <col min="13815" max="13815" width="16.7109375" style="38" customWidth="1"/>
    <col min="13816" max="13816" width="8.5703125" style="38" customWidth="1"/>
    <col min="13817" max="13817" width="18.140625" style="38" customWidth="1"/>
    <col min="13818" max="13818" width="8.42578125" style="38" customWidth="1"/>
    <col min="13819" max="13819" width="19.28515625" style="38" customWidth="1"/>
    <col min="13820" max="13820" width="8.5703125" style="38" customWidth="1"/>
    <col min="13821" max="13821" width="17.85546875" style="38" customWidth="1"/>
    <col min="13822" max="13822" width="8" style="38" customWidth="1"/>
    <col min="13823" max="13823" width="14.28515625" style="38" customWidth="1"/>
    <col min="13824" max="13824" width="13.140625" style="38" customWidth="1"/>
    <col min="13825" max="13825" width="6.7109375" style="38"/>
    <col min="13826" max="13826" width="10" style="38" bestFit="1" customWidth="1"/>
    <col min="13827" max="14062" width="6.7109375" style="38"/>
    <col min="14063" max="14063" width="58.140625" style="38" customWidth="1"/>
    <col min="14064" max="14064" width="21.42578125" style="38" customWidth="1"/>
    <col min="14065" max="14065" width="15.140625" style="38" customWidth="1"/>
    <col min="14066" max="14066" width="16.85546875" style="38" customWidth="1"/>
    <col min="14067" max="14067" width="8.140625" style="38" customWidth="1"/>
    <col min="14068" max="14068" width="20.5703125" style="38" customWidth="1"/>
    <col min="14069" max="14070" width="15.140625" style="38" customWidth="1"/>
    <col min="14071" max="14071" width="16.7109375" style="38" customWidth="1"/>
    <col min="14072" max="14072" width="8.5703125" style="38" customWidth="1"/>
    <col min="14073" max="14073" width="18.140625" style="38" customWidth="1"/>
    <col min="14074" max="14074" width="8.42578125" style="38" customWidth="1"/>
    <col min="14075" max="14075" width="19.28515625" style="38" customWidth="1"/>
    <col min="14076" max="14076" width="8.5703125" style="38" customWidth="1"/>
    <col min="14077" max="14077" width="17.85546875" style="38" customWidth="1"/>
    <col min="14078" max="14078" width="8" style="38" customWidth="1"/>
    <col min="14079" max="14079" width="14.28515625" style="38" customWidth="1"/>
    <col min="14080" max="14080" width="13.140625" style="38" customWidth="1"/>
    <col min="14081" max="14081" width="6.7109375" style="38"/>
    <col min="14082" max="14082" width="10" style="38" bestFit="1" customWidth="1"/>
    <col min="14083" max="14318" width="6.7109375" style="38"/>
    <col min="14319" max="14319" width="58.140625" style="38" customWidth="1"/>
    <col min="14320" max="14320" width="21.42578125" style="38" customWidth="1"/>
    <col min="14321" max="14321" width="15.140625" style="38" customWidth="1"/>
    <col min="14322" max="14322" width="16.85546875" style="38" customWidth="1"/>
    <col min="14323" max="14323" width="8.140625" style="38" customWidth="1"/>
    <col min="14324" max="14324" width="20.5703125" style="38" customWidth="1"/>
    <col min="14325" max="14326" width="15.140625" style="38" customWidth="1"/>
    <col min="14327" max="14327" width="16.7109375" style="38" customWidth="1"/>
    <col min="14328" max="14328" width="8.5703125" style="38" customWidth="1"/>
    <col min="14329" max="14329" width="18.140625" style="38" customWidth="1"/>
    <col min="14330" max="14330" width="8.42578125" style="38" customWidth="1"/>
    <col min="14331" max="14331" width="19.28515625" style="38" customWidth="1"/>
    <col min="14332" max="14332" width="8.5703125" style="38" customWidth="1"/>
    <col min="14333" max="14333" width="17.85546875" style="38" customWidth="1"/>
    <col min="14334" max="14334" width="8" style="38" customWidth="1"/>
    <col min="14335" max="14335" width="14.28515625" style="38" customWidth="1"/>
    <col min="14336" max="14336" width="13.140625" style="38" customWidth="1"/>
    <col min="14337" max="14337" width="6.7109375" style="38"/>
    <col min="14338" max="14338" width="10" style="38" bestFit="1" customWidth="1"/>
    <col min="14339" max="14574" width="6.7109375" style="38"/>
    <col min="14575" max="14575" width="58.140625" style="38" customWidth="1"/>
    <col min="14576" max="14576" width="21.42578125" style="38" customWidth="1"/>
    <col min="14577" max="14577" width="15.140625" style="38" customWidth="1"/>
    <col min="14578" max="14578" width="16.85546875" style="38" customWidth="1"/>
    <col min="14579" max="14579" width="8.140625" style="38" customWidth="1"/>
    <col min="14580" max="14580" width="20.5703125" style="38" customWidth="1"/>
    <col min="14581" max="14582" width="15.140625" style="38" customWidth="1"/>
    <col min="14583" max="14583" width="16.7109375" style="38" customWidth="1"/>
    <col min="14584" max="14584" width="8.5703125" style="38" customWidth="1"/>
    <col min="14585" max="14585" width="18.140625" style="38" customWidth="1"/>
    <col min="14586" max="14586" width="8.42578125" style="38" customWidth="1"/>
    <col min="14587" max="14587" width="19.28515625" style="38" customWidth="1"/>
    <col min="14588" max="14588" width="8.5703125" style="38" customWidth="1"/>
    <col min="14589" max="14589" width="17.85546875" style="38" customWidth="1"/>
    <col min="14590" max="14590" width="8" style="38" customWidth="1"/>
    <col min="14591" max="14591" width="14.28515625" style="38" customWidth="1"/>
    <col min="14592" max="14592" width="13.140625" style="38" customWidth="1"/>
    <col min="14593" max="14593" width="6.7109375" style="38"/>
    <col min="14594" max="14594" width="10" style="38" bestFit="1" customWidth="1"/>
    <col min="14595" max="14830" width="6.7109375" style="38"/>
    <col min="14831" max="14831" width="58.140625" style="38" customWidth="1"/>
    <col min="14832" max="14832" width="21.42578125" style="38" customWidth="1"/>
    <col min="14833" max="14833" width="15.140625" style="38" customWidth="1"/>
    <col min="14834" max="14834" width="16.85546875" style="38" customWidth="1"/>
    <col min="14835" max="14835" width="8.140625" style="38" customWidth="1"/>
    <col min="14836" max="14836" width="20.5703125" style="38" customWidth="1"/>
    <col min="14837" max="14838" width="15.140625" style="38" customWidth="1"/>
    <col min="14839" max="14839" width="16.7109375" style="38" customWidth="1"/>
    <col min="14840" max="14840" width="8.5703125" style="38" customWidth="1"/>
    <col min="14841" max="14841" width="18.140625" style="38" customWidth="1"/>
    <col min="14842" max="14842" width="8.42578125" style="38" customWidth="1"/>
    <col min="14843" max="14843" width="19.28515625" style="38" customWidth="1"/>
    <col min="14844" max="14844" width="8.5703125" style="38" customWidth="1"/>
    <col min="14845" max="14845" width="17.85546875" style="38" customWidth="1"/>
    <col min="14846" max="14846" width="8" style="38" customWidth="1"/>
    <col min="14847" max="14847" width="14.28515625" style="38" customWidth="1"/>
    <col min="14848" max="14848" width="13.140625" style="38" customWidth="1"/>
    <col min="14849" max="14849" width="6.7109375" style="38"/>
    <col min="14850" max="14850" width="10" style="38" bestFit="1" customWidth="1"/>
    <col min="14851" max="15086" width="6.7109375" style="38"/>
    <col min="15087" max="15087" width="58.140625" style="38" customWidth="1"/>
    <col min="15088" max="15088" width="21.42578125" style="38" customWidth="1"/>
    <col min="15089" max="15089" width="15.140625" style="38" customWidth="1"/>
    <col min="15090" max="15090" width="16.85546875" style="38" customWidth="1"/>
    <col min="15091" max="15091" width="8.140625" style="38" customWidth="1"/>
    <col min="15092" max="15092" width="20.5703125" style="38" customWidth="1"/>
    <col min="15093" max="15094" width="15.140625" style="38" customWidth="1"/>
    <col min="15095" max="15095" width="16.7109375" style="38" customWidth="1"/>
    <col min="15096" max="15096" width="8.5703125" style="38" customWidth="1"/>
    <col min="15097" max="15097" width="18.140625" style="38" customWidth="1"/>
    <col min="15098" max="15098" width="8.42578125" style="38" customWidth="1"/>
    <col min="15099" max="15099" width="19.28515625" style="38" customWidth="1"/>
    <col min="15100" max="15100" width="8.5703125" style="38" customWidth="1"/>
    <col min="15101" max="15101" width="17.85546875" style="38" customWidth="1"/>
    <col min="15102" max="15102" width="8" style="38" customWidth="1"/>
    <col min="15103" max="15103" width="14.28515625" style="38" customWidth="1"/>
    <col min="15104" max="15104" width="13.140625" style="38" customWidth="1"/>
    <col min="15105" max="15105" width="6.7109375" style="38"/>
    <col min="15106" max="15106" width="10" style="38" bestFit="1" customWidth="1"/>
    <col min="15107" max="15342" width="6.7109375" style="38"/>
    <col min="15343" max="15343" width="58.140625" style="38" customWidth="1"/>
    <col min="15344" max="15344" width="21.42578125" style="38" customWidth="1"/>
    <col min="15345" max="15345" width="15.140625" style="38" customWidth="1"/>
    <col min="15346" max="15346" width="16.85546875" style="38" customWidth="1"/>
    <col min="15347" max="15347" width="8.140625" style="38" customWidth="1"/>
    <col min="15348" max="15348" width="20.5703125" style="38" customWidth="1"/>
    <col min="15349" max="15350" width="15.140625" style="38" customWidth="1"/>
    <col min="15351" max="15351" width="16.7109375" style="38" customWidth="1"/>
    <col min="15352" max="15352" width="8.5703125" style="38" customWidth="1"/>
    <col min="15353" max="15353" width="18.140625" style="38" customWidth="1"/>
    <col min="15354" max="15354" width="8.42578125" style="38" customWidth="1"/>
    <col min="15355" max="15355" width="19.28515625" style="38" customWidth="1"/>
    <col min="15356" max="15356" width="8.5703125" style="38" customWidth="1"/>
    <col min="15357" max="15357" width="17.85546875" style="38" customWidth="1"/>
    <col min="15358" max="15358" width="8" style="38" customWidth="1"/>
    <col min="15359" max="15359" width="14.28515625" style="38" customWidth="1"/>
    <col min="15360" max="15360" width="13.140625" style="38" customWidth="1"/>
    <col min="15361" max="15361" width="6.7109375" style="38"/>
    <col min="15362" max="15362" width="10" style="38" bestFit="1" customWidth="1"/>
    <col min="15363" max="15598" width="6.7109375" style="38"/>
    <col min="15599" max="15599" width="58.140625" style="38" customWidth="1"/>
    <col min="15600" max="15600" width="21.42578125" style="38" customWidth="1"/>
    <col min="15601" max="15601" width="15.140625" style="38" customWidth="1"/>
    <col min="15602" max="15602" width="16.85546875" style="38" customWidth="1"/>
    <col min="15603" max="15603" width="8.140625" style="38" customWidth="1"/>
    <col min="15604" max="15604" width="20.5703125" style="38" customWidth="1"/>
    <col min="15605" max="15606" width="15.140625" style="38" customWidth="1"/>
    <col min="15607" max="15607" width="16.7109375" style="38" customWidth="1"/>
    <col min="15608" max="15608" width="8.5703125" style="38" customWidth="1"/>
    <col min="15609" max="15609" width="18.140625" style="38" customWidth="1"/>
    <col min="15610" max="15610" width="8.42578125" style="38" customWidth="1"/>
    <col min="15611" max="15611" width="19.28515625" style="38" customWidth="1"/>
    <col min="15612" max="15612" width="8.5703125" style="38" customWidth="1"/>
    <col min="15613" max="15613" width="17.85546875" style="38" customWidth="1"/>
    <col min="15614" max="15614" width="8" style="38" customWidth="1"/>
    <col min="15615" max="15615" width="14.28515625" style="38" customWidth="1"/>
    <col min="15616" max="15616" width="13.140625" style="38" customWidth="1"/>
    <col min="15617" max="15617" width="6.7109375" style="38"/>
    <col min="15618" max="15618" width="10" style="38" bestFit="1" customWidth="1"/>
    <col min="15619" max="15854" width="6.7109375" style="38"/>
    <col min="15855" max="15855" width="58.140625" style="38" customWidth="1"/>
    <col min="15856" max="15856" width="21.42578125" style="38" customWidth="1"/>
    <col min="15857" max="15857" width="15.140625" style="38" customWidth="1"/>
    <col min="15858" max="15858" width="16.85546875" style="38" customWidth="1"/>
    <col min="15859" max="15859" width="8.140625" style="38" customWidth="1"/>
    <col min="15860" max="15860" width="20.5703125" style="38" customWidth="1"/>
    <col min="15861" max="15862" width="15.140625" style="38" customWidth="1"/>
    <col min="15863" max="15863" width="16.7109375" style="38" customWidth="1"/>
    <col min="15864" max="15864" width="8.5703125" style="38" customWidth="1"/>
    <col min="15865" max="15865" width="18.140625" style="38" customWidth="1"/>
    <col min="15866" max="15866" width="8.42578125" style="38" customWidth="1"/>
    <col min="15867" max="15867" width="19.28515625" style="38" customWidth="1"/>
    <col min="15868" max="15868" width="8.5703125" style="38" customWidth="1"/>
    <col min="15869" max="15869" width="17.85546875" style="38" customWidth="1"/>
    <col min="15870" max="15870" width="8" style="38" customWidth="1"/>
    <col min="15871" max="15871" width="14.28515625" style="38" customWidth="1"/>
    <col min="15872" max="15872" width="13.140625" style="38" customWidth="1"/>
    <col min="15873" max="15873" width="6.7109375" style="38"/>
    <col min="15874" max="15874" width="10" style="38" bestFit="1" customWidth="1"/>
    <col min="15875" max="16110" width="6.7109375" style="38"/>
    <col min="16111" max="16111" width="58.140625" style="38" customWidth="1"/>
    <col min="16112" max="16112" width="21.42578125" style="38" customWidth="1"/>
    <col min="16113" max="16113" width="15.140625" style="38" customWidth="1"/>
    <col min="16114" max="16114" width="16.85546875" style="38" customWidth="1"/>
    <col min="16115" max="16115" width="8.140625" style="38" customWidth="1"/>
    <col min="16116" max="16116" width="20.5703125" style="38" customWidth="1"/>
    <col min="16117" max="16118" width="15.140625" style="38" customWidth="1"/>
    <col min="16119" max="16119" width="16.7109375" style="38" customWidth="1"/>
    <col min="16120" max="16120" width="8.5703125" style="38" customWidth="1"/>
    <col min="16121" max="16121" width="18.140625" style="38" customWidth="1"/>
    <col min="16122" max="16122" width="8.42578125" style="38" customWidth="1"/>
    <col min="16123" max="16123" width="19.28515625" style="38" customWidth="1"/>
    <col min="16124" max="16124" width="8.5703125" style="38" customWidth="1"/>
    <col min="16125" max="16125" width="17.85546875" style="38" customWidth="1"/>
    <col min="16126" max="16126" width="8" style="38" customWidth="1"/>
    <col min="16127" max="16127" width="14.28515625" style="38" customWidth="1"/>
    <col min="16128" max="16128" width="13.140625" style="38" customWidth="1"/>
    <col min="16129" max="16129" width="6.7109375" style="38"/>
    <col min="16130" max="16130" width="10" style="38" bestFit="1" customWidth="1"/>
    <col min="16131" max="16384" width="6.7109375" style="38"/>
  </cols>
  <sheetData>
    <row r="1" spans="1:18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175</v>
      </c>
    </row>
    <row r="3" spans="1:18" ht="18.75" customHeight="1" x14ac:dyDescent="0.2">
      <c r="A3" s="1042" t="s">
        <v>330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</row>
    <row r="4" spans="1:18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18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18" ht="16.5" thickBot="1" x14ac:dyDescent="0.3">
      <c r="A6" s="235"/>
      <c r="B6" s="246" t="s">
        <v>64</v>
      </c>
      <c r="C6" s="284" t="s">
        <v>65</v>
      </c>
      <c r="D6" s="238"/>
      <c r="E6" s="239"/>
      <c r="F6" s="246" t="s">
        <v>64</v>
      </c>
      <c r="G6" s="284" t="s">
        <v>65</v>
      </c>
      <c r="H6" s="237"/>
      <c r="I6" s="238"/>
      <c r="J6" s="239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18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6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38</v>
      </c>
      <c r="L7" s="1041"/>
      <c r="M7" s="1040" t="s">
        <v>39</v>
      </c>
      <c r="N7" s="1041"/>
      <c r="O7" s="1040" t="s">
        <v>40</v>
      </c>
      <c r="P7" s="1041"/>
      <c r="Q7" s="1040" t="s">
        <v>221</v>
      </c>
      <c r="R7" s="1041"/>
    </row>
    <row r="8" spans="1:18" x14ac:dyDescent="0.25">
      <c r="A8" s="235"/>
      <c r="B8" s="246" t="s">
        <v>70</v>
      </c>
      <c r="C8" s="247" t="s">
        <v>71</v>
      </c>
      <c r="D8" s="248" t="s">
        <v>72</v>
      </c>
      <c r="E8" s="239" t="s">
        <v>325</v>
      </c>
      <c r="F8" s="246" t="s">
        <v>70</v>
      </c>
      <c r="G8" s="247" t="s">
        <v>71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18" x14ac:dyDescent="0.25">
      <c r="A9" s="245"/>
      <c r="B9" s="246" t="s">
        <v>74</v>
      </c>
      <c r="C9" s="247" t="s">
        <v>75</v>
      </c>
      <c r="D9" s="252"/>
      <c r="E9" s="239"/>
      <c r="F9" s="246" t="s">
        <v>74</v>
      </c>
      <c r="G9" s="247" t="s">
        <v>75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18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6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18" ht="16.5" thickBot="1" x14ac:dyDescent="0.3">
      <c r="A11" s="285"/>
      <c r="B11" s="286">
        <v>1</v>
      </c>
      <c r="C11" s="287">
        <v>2</v>
      </c>
      <c r="D11" s="288">
        <v>3</v>
      </c>
      <c r="E11" s="289">
        <v>4</v>
      </c>
      <c r="F11" s="286">
        <v>6</v>
      </c>
      <c r="G11" s="289">
        <v>7</v>
      </c>
      <c r="H11" s="289">
        <v>8</v>
      </c>
      <c r="I11" s="289">
        <v>9</v>
      </c>
      <c r="J11" s="289">
        <v>10</v>
      </c>
      <c r="K11" s="286">
        <v>11</v>
      </c>
      <c r="L11" s="290">
        <v>12</v>
      </c>
      <c r="M11" s="286">
        <v>13</v>
      </c>
      <c r="N11" s="290">
        <v>14</v>
      </c>
      <c r="O11" s="286">
        <v>15</v>
      </c>
      <c r="P11" s="290">
        <v>16</v>
      </c>
      <c r="Q11" s="288">
        <v>17</v>
      </c>
      <c r="R11" s="291">
        <v>18</v>
      </c>
    </row>
    <row r="12" spans="1:18" ht="18.95" customHeight="1" x14ac:dyDescent="0.25">
      <c r="A12" s="260" t="s">
        <v>952</v>
      </c>
      <c r="B12" s="261">
        <v>75086215</v>
      </c>
      <c r="C12" s="262">
        <v>6247021</v>
      </c>
      <c r="D12" s="262">
        <v>68839194</v>
      </c>
      <c r="E12" s="263">
        <v>110</v>
      </c>
      <c r="F12" s="261">
        <v>75086215</v>
      </c>
      <c r="G12" s="262">
        <v>6247021</v>
      </c>
      <c r="H12" s="262">
        <v>3632400</v>
      </c>
      <c r="I12" s="262">
        <v>68839194</v>
      </c>
      <c r="J12" s="263">
        <v>106</v>
      </c>
      <c r="K12" s="264">
        <v>68839194</v>
      </c>
      <c r="L12" s="265">
        <v>106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</row>
    <row r="13" spans="1:18" ht="18.95" customHeight="1" x14ac:dyDescent="0.25">
      <c r="A13" s="267" t="s">
        <v>953</v>
      </c>
      <c r="B13" s="268">
        <v>501166798</v>
      </c>
      <c r="C13" s="269">
        <v>283922559</v>
      </c>
      <c r="D13" s="269">
        <v>217244239</v>
      </c>
      <c r="E13" s="270">
        <v>360</v>
      </c>
      <c r="F13" s="268">
        <v>503406798</v>
      </c>
      <c r="G13" s="269">
        <v>286162559</v>
      </c>
      <c r="H13" s="269">
        <v>276519100</v>
      </c>
      <c r="I13" s="269">
        <v>217244239</v>
      </c>
      <c r="J13" s="270">
        <v>360</v>
      </c>
      <c r="K13" s="271">
        <v>217244239</v>
      </c>
      <c r="L13" s="272">
        <v>360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18" ht="18.95" customHeight="1" x14ac:dyDescent="0.25">
      <c r="A14" s="267" t="s">
        <v>954</v>
      </c>
      <c r="B14" s="268">
        <v>236171121</v>
      </c>
      <c r="C14" s="269">
        <v>116585522</v>
      </c>
      <c r="D14" s="269">
        <v>119585599</v>
      </c>
      <c r="E14" s="270">
        <v>213</v>
      </c>
      <c r="F14" s="268">
        <v>237573538</v>
      </c>
      <c r="G14" s="269">
        <v>117987939</v>
      </c>
      <c r="H14" s="269">
        <v>116332417</v>
      </c>
      <c r="I14" s="269">
        <v>119585599</v>
      </c>
      <c r="J14" s="270">
        <v>213</v>
      </c>
      <c r="K14" s="271">
        <v>119585599</v>
      </c>
      <c r="L14" s="272">
        <v>213</v>
      </c>
      <c r="M14" s="271">
        <v>0</v>
      </c>
      <c r="N14" s="272">
        <v>0</v>
      </c>
      <c r="O14" s="271">
        <v>0</v>
      </c>
      <c r="P14" s="272">
        <v>0</v>
      </c>
      <c r="Q14" s="271">
        <v>0</v>
      </c>
      <c r="R14" s="272">
        <v>0</v>
      </c>
    </row>
    <row r="15" spans="1:18" ht="18.95" customHeight="1" x14ac:dyDescent="0.25">
      <c r="A15" s="267" t="s">
        <v>955</v>
      </c>
      <c r="B15" s="268">
        <v>0</v>
      </c>
      <c r="C15" s="269">
        <v>0</v>
      </c>
      <c r="D15" s="269">
        <v>0</v>
      </c>
      <c r="E15" s="270">
        <v>0</v>
      </c>
      <c r="F15" s="268">
        <v>0</v>
      </c>
      <c r="G15" s="269">
        <v>0</v>
      </c>
      <c r="H15" s="269">
        <v>0</v>
      </c>
      <c r="I15" s="269">
        <v>0</v>
      </c>
      <c r="J15" s="270">
        <v>0</v>
      </c>
      <c r="K15" s="271">
        <v>0</v>
      </c>
      <c r="L15" s="272">
        <v>0</v>
      </c>
      <c r="M15" s="271">
        <v>0</v>
      </c>
      <c r="N15" s="272">
        <v>0</v>
      </c>
      <c r="O15" s="271">
        <v>0</v>
      </c>
      <c r="P15" s="272">
        <v>0</v>
      </c>
      <c r="Q15" s="271">
        <v>0</v>
      </c>
      <c r="R15" s="272">
        <v>0</v>
      </c>
    </row>
    <row r="16" spans="1:18" ht="18.95" customHeight="1" x14ac:dyDescent="0.25">
      <c r="A16" s="267" t="s">
        <v>956</v>
      </c>
      <c r="B16" s="268">
        <v>11224321</v>
      </c>
      <c r="C16" s="269">
        <v>519290</v>
      </c>
      <c r="D16" s="269">
        <v>10705031</v>
      </c>
      <c r="E16" s="270">
        <v>23</v>
      </c>
      <c r="F16" s="268">
        <v>12637795</v>
      </c>
      <c r="G16" s="269">
        <v>681999</v>
      </c>
      <c r="H16" s="269">
        <v>0</v>
      </c>
      <c r="I16" s="269">
        <v>11955796</v>
      </c>
      <c r="J16" s="270">
        <v>27</v>
      </c>
      <c r="K16" s="271">
        <v>11955796</v>
      </c>
      <c r="L16" s="272">
        <v>27</v>
      </c>
      <c r="M16" s="271">
        <v>0</v>
      </c>
      <c r="N16" s="272">
        <v>0</v>
      </c>
      <c r="O16" s="271">
        <v>0</v>
      </c>
      <c r="P16" s="272">
        <v>0</v>
      </c>
      <c r="Q16" s="271">
        <v>0</v>
      </c>
      <c r="R16" s="272">
        <v>0</v>
      </c>
    </row>
    <row r="17" spans="1:19" ht="18.95" customHeight="1" x14ac:dyDescent="0.25">
      <c r="A17" s="267" t="s">
        <v>957</v>
      </c>
      <c r="B17" s="268">
        <v>16381428299</v>
      </c>
      <c r="C17" s="269">
        <v>1718051130</v>
      </c>
      <c r="D17" s="269">
        <v>14663377169</v>
      </c>
      <c r="E17" s="270">
        <v>32300</v>
      </c>
      <c r="F17" s="268">
        <v>16595826145</v>
      </c>
      <c r="G17" s="269">
        <v>1571057384</v>
      </c>
      <c r="H17" s="269">
        <v>0</v>
      </c>
      <c r="I17" s="269">
        <v>15024768761</v>
      </c>
      <c r="J17" s="270">
        <v>32056</v>
      </c>
      <c r="K17" s="271">
        <v>2851548239</v>
      </c>
      <c r="L17" s="272">
        <v>6536</v>
      </c>
      <c r="M17" s="271">
        <v>12173220522</v>
      </c>
      <c r="N17" s="272">
        <v>25520</v>
      </c>
      <c r="O17" s="271">
        <v>0</v>
      </c>
      <c r="P17" s="272">
        <v>0</v>
      </c>
      <c r="Q17" s="271">
        <v>0</v>
      </c>
      <c r="R17" s="272">
        <v>0</v>
      </c>
    </row>
    <row r="18" spans="1:19" ht="18.95" customHeight="1" x14ac:dyDescent="0.25">
      <c r="A18" s="267" t="s">
        <v>958</v>
      </c>
      <c r="B18" s="268">
        <v>0</v>
      </c>
      <c r="C18" s="269">
        <v>0</v>
      </c>
      <c r="D18" s="269">
        <v>0</v>
      </c>
      <c r="E18" s="270">
        <v>0</v>
      </c>
      <c r="F18" s="268">
        <v>0</v>
      </c>
      <c r="G18" s="269">
        <v>0</v>
      </c>
      <c r="H18" s="269">
        <v>0</v>
      </c>
      <c r="I18" s="269">
        <v>0</v>
      </c>
      <c r="J18" s="270">
        <v>0</v>
      </c>
      <c r="K18" s="271">
        <v>0</v>
      </c>
      <c r="L18" s="272">
        <v>0</v>
      </c>
      <c r="M18" s="271">
        <v>0</v>
      </c>
      <c r="N18" s="272">
        <v>0</v>
      </c>
      <c r="O18" s="271">
        <v>0</v>
      </c>
      <c r="P18" s="272">
        <v>0</v>
      </c>
      <c r="Q18" s="271">
        <v>0</v>
      </c>
      <c r="R18" s="272">
        <v>0</v>
      </c>
    </row>
    <row r="19" spans="1:19" ht="18.95" customHeight="1" x14ac:dyDescent="0.25">
      <c r="A19" s="267" t="s">
        <v>959</v>
      </c>
      <c r="B19" s="268">
        <v>88773338</v>
      </c>
      <c r="C19" s="269">
        <v>7444580</v>
      </c>
      <c r="D19" s="269">
        <v>81328758</v>
      </c>
      <c r="E19" s="270">
        <v>154</v>
      </c>
      <c r="F19" s="268">
        <v>95814818</v>
      </c>
      <c r="G19" s="269">
        <v>8826060</v>
      </c>
      <c r="H19" s="269">
        <v>4600800</v>
      </c>
      <c r="I19" s="269">
        <v>86988758</v>
      </c>
      <c r="J19" s="270">
        <v>163.25</v>
      </c>
      <c r="K19" s="271">
        <v>86988758</v>
      </c>
      <c r="L19" s="272">
        <v>163.25</v>
      </c>
      <c r="M19" s="271">
        <v>0</v>
      </c>
      <c r="N19" s="272">
        <v>0</v>
      </c>
      <c r="O19" s="271">
        <v>0</v>
      </c>
      <c r="P19" s="272">
        <v>0</v>
      </c>
      <c r="Q19" s="271">
        <v>0</v>
      </c>
      <c r="R19" s="272">
        <v>0</v>
      </c>
    </row>
    <row r="20" spans="1:19" ht="18.95" customHeight="1" x14ac:dyDescent="0.25">
      <c r="A20" s="267" t="s">
        <v>960</v>
      </c>
      <c r="B20" s="268">
        <v>887620925</v>
      </c>
      <c r="C20" s="269">
        <v>10749506</v>
      </c>
      <c r="D20" s="269">
        <v>876871419</v>
      </c>
      <c r="E20" s="270">
        <v>1781</v>
      </c>
      <c r="F20" s="268">
        <v>888038405</v>
      </c>
      <c r="G20" s="269">
        <v>10749506</v>
      </c>
      <c r="H20" s="269">
        <v>0</v>
      </c>
      <c r="I20" s="269">
        <v>877288899</v>
      </c>
      <c r="J20" s="270">
        <v>1782</v>
      </c>
      <c r="K20" s="271">
        <v>774361299</v>
      </c>
      <c r="L20" s="272">
        <v>1685</v>
      </c>
      <c r="M20" s="271">
        <v>0</v>
      </c>
      <c r="N20" s="272">
        <v>0</v>
      </c>
      <c r="O20" s="271">
        <v>0</v>
      </c>
      <c r="P20" s="272">
        <v>0</v>
      </c>
      <c r="Q20" s="271">
        <v>102927600</v>
      </c>
      <c r="R20" s="272">
        <v>97</v>
      </c>
    </row>
    <row r="21" spans="1:19" ht="18.95" customHeight="1" x14ac:dyDescent="0.25">
      <c r="A21" s="267" t="s">
        <v>961</v>
      </c>
      <c r="B21" s="268">
        <v>0</v>
      </c>
      <c r="C21" s="269">
        <v>0</v>
      </c>
      <c r="D21" s="269">
        <v>0</v>
      </c>
      <c r="E21" s="270">
        <v>0</v>
      </c>
      <c r="F21" s="268">
        <v>0</v>
      </c>
      <c r="G21" s="269">
        <v>0</v>
      </c>
      <c r="H21" s="269">
        <v>0</v>
      </c>
      <c r="I21" s="269">
        <v>0</v>
      </c>
      <c r="J21" s="270">
        <v>0</v>
      </c>
      <c r="K21" s="271">
        <v>0</v>
      </c>
      <c r="L21" s="272">
        <v>0</v>
      </c>
      <c r="M21" s="271">
        <v>0</v>
      </c>
      <c r="N21" s="272">
        <v>0</v>
      </c>
      <c r="O21" s="271">
        <v>0</v>
      </c>
      <c r="P21" s="272">
        <v>0</v>
      </c>
      <c r="Q21" s="271">
        <v>0</v>
      </c>
      <c r="R21" s="272">
        <v>0</v>
      </c>
      <c r="S21" s="305"/>
    </row>
    <row r="22" spans="1:19" ht="18.95" customHeight="1" x14ac:dyDescent="0.25">
      <c r="A22" s="267" t="s">
        <v>962</v>
      </c>
      <c r="B22" s="268">
        <v>997481943</v>
      </c>
      <c r="C22" s="269">
        <v>25590362</v>
      </c>
      <c r="D22" s="269">
        <v>971891581</v>
      </c>
      <c r="E22" s="270">
        <v>2060</v>
      </c>
      <c r="F22" s="268">
        <v>1005799324</v>
      </c>
      <c r="G22" s="269">
        <v>30900186</v>
      </c>
      <c r="H22" s="269">
        <v>0</v>
      </c>
      <c r="I22" s="269">
        <v>974899138</v>
      </c>
      <c r="J22" s="270">
        <v>2076</v>
      </c>
      <c r="K22" s="271">
        <v>877559546</v>
      </c>
      <c r="L22" s="272">
        <v>1928</v>
      </c>
      <c r="M22" s="271">
        <v>97339592</v>
      </c>
      <c r="N22" s="272">
        <v>148</v>
      </c>
      <c r="O22" s="271">
        <v>0</v>
      </c>
      <c r="P22" s="272">
        <v>0</v>
      </c>
      <c r="Q22" s="271">
        <v>0</v>
      </c>
      <c r="R22" s="272">
        <v>0</v>
      </c>
    </row>
    <row r="23" spans="1:19" ht="18.95" customHeight="1" x14ac:dyDescent="0.25">
      <c r="A23" s="267" t="s">
        <v>963</v>
      </c>
      <c r="B23" s="268">
        <v>0</v>
      </c>
      <c r="C23" s="269">
        <v>0</v>
      </c>
      <c r="D23" s="269">
        <v>0</v>
      </c>
      <c r="E23" s="270">
        <v>0</v>
      </c>
      <c r="F23" s="268">
        <v>0</v>
      </c>
      <c r="G23" s="269">
        <v>0</v>
      </c>
      <c r="H23" s="269">
        <v>0</v>
      </c>
      <c r="I23" s="269">
        <v>0</v>
      </c>
      <c r="J23" s="270">
        <v>0</v>
      </c>
      <c r="K23" s="271">
        <v>0</v>
      </c>
      <c r="L23" s="272">
        <v>0</v>
      </c>
      <c r="M23" s="271">
        <v>0</v>
      </c>
      <c r="N23" s="272">
        <v>0</v>
      </c>
      <c r="O23" s="271">
        <v>0</v>
      </c>
      <c r="P23" s="272">
        <v>0</v>
      </c>
      <c r="Q23" s="271">
        <v>0</v>
      </c>
      <c r="R23" s="272">
        <v>0</v>
      </c>
    </row>
    <row r="24" spans="1:19" ht="18.95" customHeight="1" x14ac:dyDescent="0.25">
      <c r="A24" s="267" t="s">
        <v>964</v>
      </c>
      <c r="B24" s="268">
        <v>5536723</v>
      </c>
      <c r="C24" s="269">
        <v>260317</v>
      </c>
      <c r="D24" s="269">
        <v>5276406</v>
      </c>
      <c r="E24" s="270">
        <v>10</v>
      </c>
      <c r="F24" s="268">
        <v>9230206</v>
      </c>
      <c r="G24" s="269">
        <v>260317</v>
      </c>
      <c r="H24" s="269">
        <v>0</v>
      </c>
      <c r="I24" s="269">
        <v>8969889</v>
      </c>
      <c r="J24" s="270">
        <v>17</v>
      </c>
      <c r="K24" s="271">
        <v>8969889</v>
      </c>
      <c r="L24" s="272">
        <v>17</v>
      </c>
      <c r="M24" s="271">
        <v>0</v>
      </c>
      <c r="N24" s="272">
        <v>0</v>
      </c>
      <c r="O24" s="271">
        <v>0</v>
      </c>
      <c r="P24" s="272">
        <v>0</v>
      </c>
      <c r="Q24" s="271">
        <v>0</v>
      </c>
      <c r="R24" s="272">
        <v>0</v>
      </c>
    </row>
    <row r="25" spans="1:19" ht="18.95" customHeight="1" x14ac:dyDescent="0.25">
      <c r="A25" s="267" t="s">
        <v>965</v>
      </c>
      <c r="B25" s="268">
        <v>51226366</v>
      </c>
      <c r="C25" s="269">
        <v>18741881</v>
      </c>
      <c r="D25" s="269">
        <v>32484485</v>
      </c>
      <c r="E25" s="270">
        <v>59</v>
      </c>
      <c r="F25" s="268">
        <v>51226366</v>
      </c>
      <c r="G25" s="269">
        <v>18741881</v>
      </c>
      <c r="H25" s="269">
        <v>0</v>
      </c>
      <c r="I25" s="269">
        <v>32484485</v>
      </c>
      <c r="J25" s="270">
        <v>59</v>
      </c>
      <c r="K25" s="271">
        <v>32484485</v>
      </c>
      <c r="L25" s="272">
        <v>59</v>
      </c>
      <c r="M25" s="271">
        <v>0</v>
      </c>
      <c r="N25" s="272">
        <v>0</v>
      </c>
      <c r="O25" s="271">
        <v>0</v>
      </c>
      <c r="P25" s="272">
        <v>0</v>
      </c>
      <c r="Q25" s="271">
        <v>0</v>
      </c>
      <c r="R25" s="272">
        <v>0</v>
      </c>
    </row>
    <row r="26" spans="1:19" ht="18.95" customHeight="1" x14ac:dyDescent="0.25">
      <c r="A26" s="267" t="s">
        <v>966</v>
      </c>
      <c r="B26" s="268">
        <v>37280076</v>
      </c>
      <c r="C26" s="269">
        <v>1732000</v>
      </c>
      <c r="D26" s="269">
        <v>35548076</v>
      </c>
      <c r="E26" s="270">
        <v>61</v>
      </c>
      <c r="F26" s="268">
        <v>37280076</v>
      </c>
      <c r="G26" s="269">
        <v>1732000</v>
      </c>
      <c r="H26" s="269">
        <v>0</v>
      </c>
      <c r="I26" s="269">
        <v>35548076</v>
      </c>
      <c r="J26" s="270">
        <v>61</v>
      </c>
      <c r="K26" s="271">
        <v>35548076</v>
      </c>
      <c r="L26" s="272">
        <v>61</v>
      </c>
      <c r="M26" s="271">
        <v>0</v>
      </c>
      <c r="N26" s="272">
        <v>0</v>
      </c>
      <c r="O26" s="271">
        <v>0</v>
      </c>
      <c r="P26" s="272">
        <v>0</v>
      </c>
      <c r="Q26" s="271">
        <v>0</v>
      </c>
      <c r="R26" s="272">
        <v>0</v>
      </c>
    </row>
    <row r="27" spans="1:19" ht="18.95" customHeight="1" x14ac:dyDescent="0.25">
      <c r="A27" s="267" t="s">
        <v>967</v>
      </c>
      <c r="B27" s="268">
        <v>6943108</v>
      </c>
      <c r="C27" s="269">
        <v>29800</v>
      </c>
      <c r="D27" s="269">
        <v>6913308</v>
      </c>
      <c r="E27" s="270">
        <v>15</v>
      </c>
      <c r="F27" s="268">
        <v>6943108</v>
      </c>
      <c r="G27" s="269">
        <v>29800</v>
      </c>
      <c r="H27" s="269">
        <v>0</v>
      </c>
      <c r="I27" s="269">
        <v>6913308</v>
      </c>
      <c r="J27" s="270">
        <v>15</v>
      </c>
      <c r="K27" s="271">
        <v>6913308</v>
      </c>
      <c r="L27" s="272">
        <v>15</v>
      </c>
      <c r="M27" s="271">
        <v>0</v>
      </c>
      <c r="N27" s="272">
        <v>0</v>
      </c>
      <c r="O27" s="271">
        <v>0</v>
      </c>
      <c r="P27" s="272">
        <v>0</v>
      </c>
      <c r="Q27" s="271">
        <v>0</v>
      </c>
      <c r="R27" s="272">
        <v>0</v>
      </c>
    </row>
    <row r="28" spans="1:19" ht="18.95" customHeight="1" x14ac:dyDescent="0.25">
      <c r="A28" s="267" t="s">
        <v>968</v>
      </c>
      <c r="B28" s="268">
        <v>0</v>
      </c>
      <c r="C28" s="269">
        <v>0</v>
      </c>
      <c r="D28" s="269">
        <v>0</v>
      </c>
      <c r="E28" s="270">
        <v>0</v>
      </c>
      <c r="F28" s="268">
        <v>0</v>
      </c>
      <c r="G28" s="269">
        <v>0</v>
      </c>
      <c r="H28" s="269">
        <v>0</v>
      </c>
      <c r="I28" s="269">
        <v>0</v>
      </c>
      <c r="J28" s="270">
        <v>0</v>
      </c>
      <c r="K28" s="271">
        <v>0</v>
      </c>
      <c r="L28" s="272">
        <v>0</v>
      </c>
      <c r="M28" s="271">
        <v>0</v>
      </c>
      <c r="N28" s="272">
        <v>0</v>
      </c>
      <c r="O28" s="271">
        <v>0</v>
      </c>
      <c r="P28" s="272">
        <v>0</v>
      </c>
      <c r="Q28" s="271">
        <v>0</v>
      </c>
      <c r="R28" s="272">
        <v>0</v>
      </c>
    </row>
    <row r="29" spans="1:19" ht="18.95" customHeight="1" x14ac:dyDescent="0.25">
      <c r="A29" s="267" t="s">
        <v>969</v>
      </c>
      <c r="B29" s="268">
        <v>185229205</v>
      </c>
      <c r="C29" s="269">
        <v>847628</v>
      </c>
      <c r="D29" s="269">
        <v>184381577</v>
      </c>
      <c r="E29" s="270">
        <v>426</v>
      </c>
      <c r="F29" s="268">
        <v>185229205</v>
      </c>
      <c r="G29" s="269">
        <v>847628</v>
      </c>
      <c r="H29" s="269">
        <v>0</v>
      </c>
      <c r="I29" s="269">
        <v>184381577</v>
      </c>
      <c r="J29" s="270">
        <v>426</v>
      </c>
      <c r="K29" s="271">
        <v>184381577</v>
      </c>
      <c r="L29" s="272">
        <v>426</v>
      </c>
      <c r="M29" s="271">
        <v>0</v>
      </c>
      <c r="N29" s="272">
        <v>0</v>
      </c>
      <c r="O29" s="271">
        <v>0</v>
      </c>
      <c r="P29" s="272">
        <v>0</v>
      </c>
      <c r="Q29" s="271">
        <v>0</v>
      </c>
      <c r="R29" s="272">
        <v>0</v>
      </c>
    </row>
    <row r="30" spans="1:19" ht="18.95" customHeight="1" x14ac:dyDescent="0.25">
      <c r="A30" s="267" t="s">
        <v>970</v>
      </c>
      <c r="B30" s="268">
        <v>72166661</v>
      </c>
      <c r="C30" s="269">
        <v>7541811</v>
      </c>
      <c r="D30" s="269">
        <v>64624850</v>
      </c>
      <c r="E30" s="270">
        <v>127</v>
      </c>
      <c r="F30" s="268">
        <v>72166661</v>
      </c>
      <c r="G30" s="269">
        <v>7541811</v>
      </c>
      <c r="H30" s="269">
        <v>0</v>
      </c>
      <c r="I30" s="269">
        <v>64624850</v>
      </c>
      <c r="J30" s="270">
        <v>127</v>
      </c>
      <c r="K30" s="271">
        <v>64624850</v>
      </c>
      <c r="L30" s="272">
        <v>127</v>
      </c>
      <c r="M30" s="271">
        <v>0</v>
      </c>
      <c r="N30" s="272">
        <v>0</v>
      </c>
      <c r="O30" s="271">
        <v>0</v>
      </c>
      <c r="P30" s="272">
        <v>0</v>
      </c>
      <c r="Q30" s="271">
        <v>0</v>
      </c>
      <c r="R30" s="272">
        <v>0</v>
      </c>
    </row>
    <row r="31" spans="1:19" ht="18.95" customHeight="1" x14ac:dyDescent="0.25">
      <c r="A31" s="267" t="s">
        <v>971</v>
      </c>
      <c r="B31" s="268">
        <v>0</v>
      </c>
      <c r="C31" s="269">
        <v>0</v>
      </c>
      <c r="D31" s="269">
        <v>0</v>
      </c>
      <c r="E31" s="270">
        <v>0</v>
      </c>
      <c r="F31" s="268">
        <v>0</v>
      </c>
      <c r="G31" s="269">
        <v>0</v>
      </c>
      <c r="H31" s="269">
        <v>0</v>
      </c>
      <c r="I31" s="269">
        <v>0</v>
      </c>
      <c r="J31" s="270">
        <v>0</v>
      </c>
      <c r="K31" s="271">
        <v>0</v>
      </c>
      <c r="L31" s="272">
        <v>0</v>
      </c>
      <c r="M31" s="271">
        <v>0</v>
      </c>
      <c r="N31" s="272">
        <v>0</v>
      </c>
      <c r="O31" s="271">
        <v>0</v>
      </c>
      <c r="P31" s="272">
        <v>0</v>
      </c>
      <c r="Q31" s="271">
        <v>0</v>
      </c>
      <c r="R31" s="272">
        <v>0</v>
      </c>
    </row>
    <row r="32" spans="1:19" ht="18.95" customHeight="1" x14ac:dyDescent="0.25">
      <c r="A32" s="267" t="s">
        <v>972</v>
      </c>
      <c r="B32" s="268">
        <v>183712601</v>
      </c>
      <c r="C32" s="269">
        <v>34417726</v>
      </c>
      <c r="D32" s="269">
        <v>149294875</v>
      </c>
      <c r="E32" s="270">
        <v>278.28000000000003</v>
      </c>
      <c r="F32" s="268">
        <v>188229168</v>
      </c>
      <c r="G32" s="269">
        <v>32926110</v>
      </c>
      <c r="H32" s="269">
        <v>0</v>
      </c>
      <c r="I32" s="269">
        <v>155303058</v>
      </c>
      <c r="J32" s="270">
        <v>296.48</v>
      </c>
      <c r="K32" s="271">
        <v>155303058</v>
      </c>
      <c r="L32" s="272">
        <v>296.48</v>
      </c>
      <c r="M32" s="271">
        <v>0</v>
      </c>
      <c r="N32" s="272">
        <v>0</v>
      </c>
      <c r="O32" s="271">
        <v>0</v>
      </c>
      <c r="P32" s="272">
        <v>0</v>
      </c>
      <c r="Q32" s="271">
        <v>0</v>
      </c>
      <c r="R32" s="272">
        <v>0</v>
      </c>
    </row>
    <row r="33" spans="1:18" ht="18.95" customHeight="1" x14ac:dyDescent="0.25">
      <c r="A33" s="267" t="s">
        <v>973</v>
      </c>
      <c r="B33" s="268">
        <v>301303146</v>
      </c>
      <c r="C33" s="269">
        <v>15495775</v>
      </c>
      <c r="D33" s="269">
        <v>285807371</v>
      </c>
      <c r="E33" s="270">
        <v>684.51</v>
      </c>
      <c r="F33" s="268">
        <v>275183795</v>
      </c>
      <c r="G33" s="269">
        <v>7957290</v>
      </c>
      <c r="H33" s="269">
        <v>0</v>
      </c>
      <c r="I33" s="269">
        <v>267226505</v>
      </c>
      <c r="J33" s="270">
        <v>648.5</v>
      </c>
      <c r="K33" s="271">
        <v>267226505</v>
      </c>
      <c r="L33" s="272">
        <v>648.5</v>
      </c>
      <c r="M33" s="271">
        <v>0</v>
      </c>
      <c r="N33" s="272">
        <v>0</v>
      </c>
      <c r="O33" s="271">
        <v>0</v>
      </c>
      <c r="P33" s="272">
        <v>0</v>
      </c>
      <c r="Q33" s="271">
        <v>0</v>
      </c>
      <c r="R33" s="272">
        <v>0</v>
      </c>
    </row>
    <row r="34" spans="1:18" ht="18.95" customHeight="1" x14ac:dyDescent="0.25">
      <c r="A34" s="267" t="s">
        <v>974</v>
      </c>
      <c r="B34" s="268">
        <v>0</v>
      </c>
      <c r="C34" s="269">
        <v>0</v>
      </c>
      <c r="D34" s="269">
        <v>0</v>
      </c>
      <c r="E34" s="270">
        <v>0</v>
      </c>
      <c r="F34" s="268">
        <v>0</v>
      </c>
      <c r="G34" s="269">
        <v>0</v>
      </c>
      <c r="H34" s="269">
        <v>0</v>
      </c>
      <c r="I34" s="269">
        <v>0</v>
      </c>
      <c r="J34" s="270">
        <v>0</v>
      </c>
      <c r="K34" s="271">
        <v>0</v>
      </c>
      <c r="L34" s="272">
        <v>0</v>
      </c>
      <c r="M34" s="271">
        <v>0</v>
      </c>
      <c r="N34" s="272">
        <v>0</v>
      </c>
      <c r="O34" s="271">
        <v>0</v>
      </c>
      <c r="P34" s="272">
        <v>0</v>
      </c>
      <c r="Q34" s="271">
        <v>0</v>
      </c>
      <c r="R34" s="272">
        <v>0</v>
      </c>
    </row>
    <row r="35" spans="1:18" ht="18.95" customHeight="1" x14ac:dyDescent="0.25">
      <c r="A35" s="267" t="s">
        <v>975</v>
      </c>
      <c r="B35" s="268">
        <v>0</v>
      </c>
      <c r="C35" s="269">
        <v>0</v>
      </c>
      <c r="D35" s="269">
        <v>0</v>
      </c>
      <c r="E35" s="270">
        <v>0</v>
      </c>
      <c r="F35" s="268">
        <v>0</v>
      </c>
      <c r="G35" s="269">
        <v>0</v>
      </c>
      <c r="H35" s="269">
        <v>0</v>
      </c>
      <c r="I35" s="269">
        <v>0</v>
      </c>
      <c r="J35" s="270">
        <v>0</v>
      </c>
      <c r="K35" s="271">
        <v>0</v>
      </c>
      <c r="L35" s="272">
        <v>0</v>
      </c>
      <c r="M35" s="271">
        <v>0</v>
      </c>
      <c r="N35" s="272">
        <v>0</v>
      </c>
      <c r="O35" s="271">
        <v>0</v>
      </c>
      <c r="P35" s="272">
        <v>0</v>
      </c>
      <c r="Q35" s="271">
        <v>0</v>
      </c>
      <c r="R35" s="272">
        <v>0</v>
      </c>
    </row>
    <row r="36" spans="1:18" ht="18.95" customHeight="1" x14ac:dyDescent="0.25">
      <c r="A36" s="267" t="s">
        <v>976</v>
      </c>
      <c r="B36" s="268">
        <v>0</v>
      </c>
      <c r="C36" s="269">
        <v>0</v>
      </c>
      <c r="D36" s="269">
        <v>0</v>
      </c>
      <c r="E36" s="270">
        <v>0</v>
      </c>
      <c r="F36" s="268">
        <v>0</v>
      </c>
      <c r="G36" s="269">
        <v>0</v>
      </c>
      <c r="H36" s="269">
        <v>0</v>
      </c>
      <c r="I36" s="269">
        <v>0</v>
      </c>
      <c r="J36" s="270">
        <v>0</v>
      </c>
      <c r="K36" s="271">
        <v>0</v>
      </c>
      <c r="L36" s="272">
        <v>0</v>
      </c>
      <c r="M36" s="271">
        <v>0</v>
      </c>
      <c r="N36" s="272">
        <v>0</v>
      </c>
      <c r="O36" s="271">
        <v>0</v>
      </c>
      <c r="P36" s="272">
        <v>0</v>
      </c>
      <c r="Q36" s="271">
        <v>0</v>
      </c>
      <c r="R36" s="272">
        <v>0</v>
      </c>
    </row>
    <row r="37" spans="1:18" ht="18.95" customHeight="1" x14ac:dyDescent="0.25">
      <c r="A37" s="267" t="s">
        <v>977</v>
      </c>
      <c r="B37" s="268">
        <v>0</v>
      </c>
      <c r="C37" s="269">
        <v>0</v>
      </c>
      <c r="D37" s="269">
        <v>0</v>
      </c>
      <c r="E37" s="270">
        <v>0</v>
      </c>
      <c r="F37" s="268">
        <v>0</v>
      </c>
      <c r="G37" s="269">
        <v>0</v>
      </c>
      <c r="H37" s="269">
        <v>0</v>
      </c>
      <c r="I37" s="269">
        <v>0</v>
      </c>
      <c r="J37" s="270">
        <v>0</v>
      </c>
      <c r="K37" s="271">
        <v>0</v>
      </c>
      <c r="L37" s="272">
        <v>0</v>
      </c>
      <c r="M37" s="271">
        <v>0</v>
      </c>
      <c r="N37" s="272">
        <v>0</v>
      </c>
      <c r="O37" s="271">
        <v>0</v>
      </c>
      <c r="P37" s="272">
        <v>0</v>
      </c>
      <c r="Q37" s="271">
        <v>0</v>
      </c>
      <c r="R37" s="272">
        <v>0</v>
      </c>
    </row>
    <row r="38" spans="1:18" ht="18.95" customHeight="1" x14ac:dyDescent="0.25">
      <c r="A38" s="267" t="s">
        <v>978</v>
      </c>
      <c r="B38" s="268">
        <v>0</v>
      </c>
      <c r="C38" s="269">
        <v>0</v>
      </c>
      <c r="D38" s="269">
        <v>0</v>
      </c>
      <c r="E38" s="270">
        <v>0</v>
      </c>
      <c r="F38" s="268">
        <v>0</v>
      </c>
      <c r="G38" s="269">
        <v>0</v>
      </c>
      <c r="H38" s="269">
        <v>0</v>
      </c>
      <c r="I38" s="269">
        <v>0</v>
      </c>
      <c r="J38" s="270">
        <v>0</v>
      </c>
      <c r="K38" s="271">
        <v>0</v>
      </c>
      <c r="L38" s="272">
        <v>0</v>
      </c>
      <c r="M38" s="271">
        <v>0</v>
      </c>
      <c r="N38" s="272">
        <v>0</v>
      </c>
      <c r="O38" s="271">
        <v>0</v>
      </c>
      <c r="P38" s="272">
        <v>0</v>
      </c>
      <c r="Q38" s="271">
        <v>0</v>
      </c>
      <c r="R38" s="272">
        <v>0</v>
      </c>
    </row>
    <row r="39" spans="1:18" ht="18.95" customHeight="1" x14ac:dyDescent="0.25">
      <c r="A39" s="267" t="s">
        <v>979</v>
      </c>
      <c r="B39" s="268">
        <v>0</v>
      </c>
      <c r="C39" s="269">
        <v>0</v>
      </c>
      <c r="D39" s="269">
        <v>0</v>
      </c>
      <c r="E39" s="270">
        <v>0</v>
      </c>
      <c r="F39" s="268">
        <v>0</v>
      </c>
      <c r="G39" s="269">
        <v>0</v>
      </c>
      <c r="H39" s="269">
        <v>0</v>
      </c>
      <c r="I39" s="269">
        <v>0</v>
      </c>
      <c r="J39" s="270">
        <v>0</v>
      </c>
      <c r="K39" s="271">
        <v>0</v>
      </c>
      <c r="L39" s="272">
        <v>0</v>
      </c>
      <c r="M39" s="271">
        <v>0</v>
      </c>
      <c r="N39" s="272">
        <v>0</v>
      </c>
      <c r="O39" s="271">
        <v>0</v>
      </c>
      <c r="P39" s="272">
        <v>0</v>
      </c>
      <c r="Q39" s="271">
        <v>0</v>
      </c>
      <c r="R39" s="272">
        <v>0</v>
      </c>
    </row>
    <row r="40" spans="1:18" ht="18.95" customHeight="1" x14ac:dyDescent="0.25">
      <c r="A40" s="267" t="s">
        <v>980</v>
      </c>
      <c r="B40" s="268">
        <v>0</v>
      </c>
      <c r="C40" s="269">
        <v>0</v>
      </c>
      <c r="D40" s="269">
        <v>0</v>
      </c>
      <c r="E40" s="270">
        <v>0</v>
      </c>
      <c r="F40" s="268">
        <v>0</v>
      </c>
      <c r="G40" s="269">
        <v>0</v>
      </c>
      <c r="H40" s="269">
        <v>0</v>
      </c>
      <c r="I40" s="269">
        <v>0</v>
      </c>
      <c r="J40" s="270">
        <v>0</v>
      </c>
      <c r="K40" s="271">
        <v>0</v>
      </c>
      <c r="L40" s="272">
        <v>0</v>
      </c>
      <c r="M40" s="271">
        <v>0</v>
      </c>
      <c r="N40" s="272">
        <v>0</v>
      </c>
      <c r="O40" s="271">
        <v>0</v>
      </c>
      <c r="P40" s="272">
        <v>0</v>
      </c>
      <c r="Q40" s="271">
        <v>0</v>
      </c>
      <c r="R40" s="272">
        <v>0</v>
      </c>
    </row>
    <row r="41" spans="1:18" ht="18.95" customHeight="1" x14ac:dyDescent="0.25">
      <c r="A41" s="267" t="s">
        <v>981</v>
      </c>
      <c r="B41" s="268">
        <v>57806074</v>
      </c>
      <c r="C41" s="269">
        <v>3833139</v>
      </c>
      <c r="D41" s="269">
        <v>53972935</v>
      </c>
      <c r="E41" s="270">
        <v>120.58</v>
      </c>
      <c r="F41" s="268">
        <v>57533274</v>
      </c>
      <c r="G41" s="269">
        <v>3793139</v>
      </c>
      <c r="H41" s="269">
        <v>3219600</v>
      </c>
      <c r="I41" s="269">
        <v>53740135</v>
      </c>
      <c r="J41" s="270">
        <v>120</v>
      </c>
      <c r="K41" s="271">
        <v>53740135</v>
      </c>
      <c r="L41" s="272">
        <v>120</v>
      </c>
      <c r="M41" s="271">
        <v>0</v>
      </c>
      <c r="N41" s="272">
        <v>0</v>
      </c>
      <c r="O41" s="271">
        <v>0</v>
      </c>
      <c r="P41" s="272">
        <v>0</v>
      </c>
      <c r="Q41" s="271">
        <v>0</v>
      </c>
      <c r="R41" s="272">
        <v>0</v>
      </c>
    </row>
    <row r="42" spans="1:18" ht="18.95" customHeight="1" x14ac:dyDescent="0.25">
      <c r="A42" s="267" t="s">
        <v>982</v>
      </c>
      <c r="B42" s="268">
        <v>116000562</v>
      </c>
      <c r="C42" s="269">
        <v>40424200</v>
      </c>
      <c r="D42" s="269">
        <v>75576362</v>
      </c>
      <c r="E42" s="270">
        <v>129</v>
      </c>
      <c r="F42" s="268">
        <v>116000562</v>
      </c>
      <c r="G42" s="269">
        <v>40424200</v>
      </c>
      <c r="H42" s="269">
        <v>39463200</v>
      </c>
      <c r="I42" s="269">
        <v>75576362</v>
      </c>
      <c r="J42" s="270">
        <v>129</v>
      </c>
      <c r="K42" s="271">
        <v>75576362</v>
      </c>
      <c r="L42" s="272">
        <v>129</v>
      </c>
      <c r="M42" s="271">
        <v>0</v>
      </c>
      <c r="N42" s="272">
        <v>0</v>
      </c>
      <c r="O42" s="271">
        <v>0</v>
      </c>
      <c r="P42" s="272">
        <v>0</v>
      </c>
      <c r="Q42" s="271">
        <v>0</v>
      </c>
      <c r="R42" s="272">
        <v>0</v>
      </c>
    </row>
    <row r="43" spans="1:18" ht="18.95" customHeight="1" x14ac:dyDescent="0.25">
      <c r="A43" s="267" t="s">
        <v>983</v>
      </c>
      <c r="B43" s="268">
        <v>13428691</v>
      </c>
      <c r="C43" s="269">
        <v>5601600</v>
      </c>
      <c r="D43" s="269">
        <v>7827091</v>
      </c>
      <c r="E43" s="270">
        <v>12</v>
      </c>
      <c r="F43" s="268">
        <v>13428691</v>
      </c>
      <c r="G43" s="269">
        <v>5601600</v>
      </c>
      <c r="H43" s="269">
        <v>4701600</v>
      </c>
      <c r="I43" s="269">
        <v>7827091</v>
      </c>
      <c r="J43" s="270">
        <v>12</v>
      </c>
      <c r="K43" s="271">
        <v>7827091</v>
      </c>
      <c r="L43" s="272">
        <v>12</v>
      </c>
      <c r="M43" s="271">
        <v>0</v>
      </c>
      <c r="N43" s="272">
        <v>0</v>
      </c>
      <c r="O43" s="271">
        <v>0</v>
      </c>
      <c r="P43" s="272">
        <v>0</v>
      </c>
      <c r="Q43" s="271">
        <v>0</v>
      </c>
      <c r="R43" s="272">
        <v>0</v>
      </c>
    </row>
    <row r="44" spans="1:18" ht="18.95" customHeight="1" x14ac:dyDescent="0.25">
      <c r="A44" s="267" t="s">
        <v>984</v>
      </c>
      <c r="B44" s="268">
        <v>52501092</v>
      </c>
      <c r="C44" s="269">
        <v>1161073</v>
      </c>
      <c r="D44" s="269">
        <v>51340019</v>
      </c>
      <c r="E44" s="270">
        <v>78</v>
      </c>
      <c r="F44" s="268">
        <v>52501092</v>
      </c>
      <c r="G44" s="269">
        <v>1161073</v>
      </c>
      <c r="H44" s="269">
        <v>0</v>
      </c>
      <c r="I44" s="269">
        <v>51340019</v>
      </c>
      <c r="J44" s="270">
        <v>78</v>
      </c>
      <c r="K44" s="271">
        <v>51340019</v>
      </c>
      <c r="L44" s="272">
        <v>78</v>
      </c>
      <c r="M44" s="271">
        <v>0</v>
      </c>
      <c r="N44" s="272">
        <v>0</v>
      </c>
      <c r="O44" s="271">
        <v>0</v>
      </c>
      <c r="P44" s="272">
        <v>0</v>
      </c>
      <c r="Q44" s="271">
        <v>0</v>
      </c>
      <c r="R44" s="272">
        <v>0</v>
      </c>
    </row>
    <row r="45" spans="1:18" ht="18.95" customHeight="1" x14ac:dyDescent="0.25">
      <c r="A45" s="267" t="s">
        <v>985</v>
      </c>
      <c r="B45" s="268">
        <v>0</v>
      </c>
      <c r="C45" s="269">
        <v>0</v>
      </c>
      <c r="D45" s="269">
        <v>0</v>
      </c>
      <c r="E45" s="270">
        <v>0</v>
      </c>
      <c r="F45" s="268">
        <v>0</v>
      </c>
      <c r="G45" s="269">
        <v>0</v>
      </c>
      <c r="H45" s="269">
        <v>0</v>
      </c>
      <c r="I45" s="269">
        <v>0</v>
      </c>
      <c r="J45" s="270">
        <v>0</v>
      </c>
      <c r="K45" s="271">
        <v>0</v>
      </c>
      <c r="L45" s="272">
        <v>0</v>
      </c>
      <c r="M45" s="271">
        <v>0</v>
      </c>
      <c r="N45" s="272">
        <v>0</v>
      </c>
      <c r="O45" s="271">
        <v>0</v>
      </c>
      <c r="P45" s="272">
        <v>0</v>
      </c>
      <c r="Q45" s="271">
        <v>0</v>
      </c>
      <c r="R45" s="272">
        <v>0</v>
      </c>
    </row>
    <row r="46" spans="1:18" ht="36" customHeight="1" x14ac:dyDescent="0.25">
      <c r="A46" s="274" t="s">
        <v>986</v>
      </c>
      <c r="B46" s="268">
        <v>0</v>
      </c>
      <c r="C46" s="269">
        <v>0</v>
      </c>
      <c r="D46" s="269">
        <v>0</v>
      </c>
      <c r="E46" s="270">
        <v>0</v>
      </c>
      <c r="F46" s="268">
        <v>0</v>
      </c>
      <c r="G46" s="269">
        <v>0</v>
      </c>
      <c r="H46" s="269">
        <v>0</v>
      </c>
      <c r="I46" s="269">
        <v>0</v>
      </c>
      <c r="J46" s="270">
        <v>0</v>
      </c>
      <c r="K46" s="271">
        <v>0</v>
      </c>
      <c r="L46" s="272">
        <v>0</v>
      </c>
      <c r="M46" s="271">
        <v>0</v>
      </c>
      <c r="N46" s="272">
        <v>0</v>
      </c>
      <c r="O46" s="271">
        <v>0</v>
      </c>
      <c r="P46" s="272">
        <v>0</v>
      </c>
      <c r="Q46" s="271">
        <v>0</v>
      </c>
      <c r="R46" s="272">
        <v>0</v>
      </c>
    </row>
    <row r="47" spans="1:18" ht="18.95" customHeight="1" x14ac:dyDescent="0.25">
      <c r="A47" s="267" t="s">
        <v>987</v>
      </c>
      <c r="B47" s="268">
        <v>0</v>
      </c>
      <c r="C47" s="269">
        <v>0</v>
      </c>
      <c r="D47" s="269">
        <v>0</v>
      </c>
      <c r="E47" s="270">
        <v>0</v>
      </c>
      <c r="F47" s="268">
        <v>0</v>
      </c>
      <c r="G47" s="269">
        <v>0</v>
      </c>
      <c r="H47" s="269">
        <v>0</v>
      </c>
      <c r="I47" s="269">
        <v>0</v>
      </c>
      <c r="J47" s="270">
        <v>0</v>
      </c>
      <c r="K47" s="271">
        <v>0</v>
      </c>
      <c r="L47" s="272">
        <v>0</v>
      </c>
      <c r="M47" s="271">
        <v>0</v>
      </c>
      <c r="N47" s="272">
        <v>0</v>
      </c>
      <c r="O47" s="271">
        <v>0</v>
      </c>
      <c r="P47" s="272">
        <v>0</v>
      </c>
      <c r="Q47" s="271">
        <v>0</v>
      </c>
      <c r="R47" s="272">
        <v>0</v>
      </c>
    </row>
    <row r="48" spans="1:18" ht="18.95" customHeight="1" x14ac:dyDescent="0.25">
      <c r="A48" s="267" t="s">
        <v>988</v>
      </c>
      <c r="B48" s="268">
        <v>0</v>
      </c>
      <c r="C48" s="269">
        <v>0</v>
      </c>
      <c r="D48" s="269">
        <v>0</v>
      </c>
      <c r="E48" s="270">
        <v>0</v>
      </c>
      <c r="F48" s="268">
        <v>0</v>
      </c>
      <c r="G48" s="269">
        <v>0</v>
      </c>
      <c r="H48" s="269">
        <v>0</v>
      </c>
      <c r="I48" s="269">
        <v>0</v>
      </c>
      <c r="J48" s="270">
        <v>0</v>
      </c>
      <c r="K48" s="271">
        <v>0</v>
      </c>
      <c r="L48" s="272">
        <v>0</v>
      </c>
      <c r="M48" s="271">
        <v>0</v>
      </c>
      <c r="N48" s="272">
        <v>0</v>
      </c>
      <c r="O48" s="271">
        <v>0</v>
      </c>
      <c r="P48" s="272">
        <v>0</v>
      </c>
      <c r="Q48" s="271">
        <v>0</v>
      </c>
      <c r="R48" s="272">
        <v>0</v>
      </c>
    </row>
    <row r="49" spans="1:18" ht="18.95" customHeight="1" x14ac:dyDescent="0.25">
      <c r="A49" s="267" t="s">
        <v>989</v>
      </c>
      <c r="B49" s="268">
        <v>0</v>
      </c>
      <c r="C49" s="269">
        <v>0</v>
      </c>
      <c r="D49" s="269">
        <v>0</v>
      </c>
      <c r="E49" s="270">
        <v>0</v>
      </c>
      <c r="F49" s="268">
        <v>0</v>
      </c>
      <c r="G49" s="269">
        <v>0</v>
      </c>
      <c r="H49" s="269">
        <v>0</v>
      </c>
      <c r="I49" s="269">
        <v>0</v>
      </c>
      <c r="J49" s="270">
        <v>0</v>
      </c>
      <c r="K49" s="271">
        <v>0</v>
      </c>
      <c r="L49" s="272">
        <v>0</v>
      </c>
      <c r="M49" s="271">
        <v>0</v>
      </c>
      <c r="N49" s="272">
        <v>0</v>
      </c>
      <c r="O49" s="271">
        <v>0</v>
      </c>
      <c r="P49" s="272">
        <v>0</v>
      </c>
      <c r="Q49" s="271">
        <v>0</v>
      </c>
      <c r="R49" s="272">
        <v>0</v>
      </c>
    </row>
    <row r="50" spans="1:18" ht="18.95" customHeight="1" x14ac:dyDescent="0.25">
      <c r="A50" s="267" t="s">
        <v>990</v>
      </c>
      <c r="B50" s="268">
        <v>0</v>
      </c>
      <c r="C50" s="269">
        <v>0</v>
      </c>
      <c r="D50" s="269">
        <v>0</v>
      </c>
      <c r="E50" s="270">
        <v>0</v>
      </c>
      <c r="F50" s="268">
        <v>0</v>
      </c>
      <c r="G50" s="269">
        <v>0</v>
      </c>
      <c r="H50" s="269">
        <v>0</v>
      </c>
      <c r="I50" s="269">
        <v>0</v>
      </c>
      <c r="J50" s="270">
        <v>0</v>
      </c>
      <c r="K50" s="271">
        <v>0</v>
      </c>
      <c r="L50" s="272">
        <v>0</v>
      </c>
      <c r="M50" s="271">
        <v>0</v>
      </c>
      <c r="N50" s="272">
        <v>0</v>
      </c>
      <c r="O50" s="271">
        <v>0</v>
      </c>
      <c r="P50" s="272">
        <v>0</v>
      </c>
      <c r="Q50" s="271">
        <v>0</v>
      </c>
      <c r="R50" s="272">
        <v>0</v>
      </c>
    </row>
    <row r="51" spans="1:18" ht="18.95" customHeight="1" x14ac:dyDescent="0.25">
      <c r="A51" s="267" t="s">
        <v>991</v>
      </c>
      <c r="B51" s="268">
        <v>260649779</v>
      </c>
      <c r="C51" s="269">
        <v>2393784</v>
      </c>
      <c r="D51" s="269">
        <v>258255995</v>
      </c>
      <c r="E51" s="270">
        <v>333</v>
      </c>
      <c r="F51" s="268">
        <v>260649779</v>
      </c>
      <c r="G51" s="269">
        <v>2393784</v>
      </c>
      <c r="H51" s="269">
        <v>0</v>
      </c>
      <c r="I51" s="269">
        <v>258255995</v>
      </c>
      <c r="J51" s="270">
        <v>333</v>
      </c>
      <c r="K51" s="271">
        <v>28596591</v>
      </c>
      <c r="L51" s="272">
        <v>54</v>
      </c>
      <c r="M51" s="271">
        <v>229659404</v>
      </c>
      <c r="N51" s="272">
        <v>279</v>
      </c>
      <c r="O51" s="271">
        <v>0</v>
      </c>
      <c r="P51" s="272">
        <v>0</v>
      </c>
      <c r="Q51" s="271">
        <v>0</v>
      </c>
      <c r="R51" s="272">
        <v>0</v>
      </c>
    </row>
    <row r="52" spans="1:18" ht="18.95" customHeight="1" x14ac:dyDescent="0.25">
      <c r="A52" s="267" t="s">
        <v>992</v>
      </c>
      <c r="B52" s="268">
        <v>84549112</v>
      </c>
      <c r="C52" s="269">
        <v>6256557</v>
      </c>
      <c r="D52" s="269">
        <v>78292555</v>
      </c>
      <c r="E52" s="270">
        <v>147.19999999999999</v>
      </c>
      <c r="F52" s="268">
        <v>81333109</v>
      </c>
      <c r="G52" s="269">
        <v>7216435</v>
      </c>
      <c r="H52" s="269">
        <v>0</v>
      </c>
      <c r="I52" s="269">
        <v>74116674</v>
      </c>
      <c r="J52" s="270">
        <v>147.56</v>
      </c>
      <c r="K52" s="271">
        <v>74116674</v>
      </c>
      <c r="L52" s="272">
        <v>147.56</v>
      </c>
      <c r="M52" s="271">
        <v>0</v>
      </c>
      <c r="N52" s="272">
        <v>0</v>
      </c>
      <c r="O52" s="271">
        <v>0</v>
      </c>
      <c r="P52" s="272">
        <v>0</v>
      </c>
      <c r="Q52" s="271">
        <v>0</v>
      </c>
      <c r="R52" s="272">
        <v>0</v>
      </c>
    </row>
    <row r="53" spans="1:18" ht="18.95" customHeight="1" x14ac:dyDescent="0.25">
      <c r="A53" s="267" t="s">
        <v>993</v>
      </c>
      <c r="B53" s="268">
        <v>0</v>
      </c>
      <c r="C53" s="269">
        <v>0</v>
      </c>
      <c r="D53" s="269">
        <v>0</v>
      </c>
      <c r="E53" s="270">
        <v>0</v>
      </c>
      <c r="F53" s="268">
        <v>0</v>
      </c>
      <c r="G53" s="269">
        <v>0</v>
      </c>
      <c r="H53" s="269">
        <v>0</v>
      </c>
      <c r="I53" s="269">
        <v>0</v>
      </c>
      <c r="J53" s="270">
        <v>0</v>
      </c>
      <c r="K53" s="271">
        <v>0</v>
      </c>
      <c r="L53" s="272">
        <v>0</v>
      </c>
      <c r="M53" s="271">
        <v>0</v>
      </c>
      <c r="N53" s="272">
        <v>0</v>
      </c>
      <c r="O53" s="271">
        <v>0</v>
      </c>
      <c r="P53" s="272">
        <v>0</v>
      </c>
      <c r="Q53" s="271">
        <v>0</v>
      </c>
      <c r="R53" s="272">
        <v>0</v>
      </c>
    </row>
    <row r="54" spans="1:18" ht="18.95" customHeight="1" x14ac:dyDescent="0.25">
      <c r="A54" s="267" t="s">
        <v>994</v>
      </c>
      <c r="B54" s="268">
        <v>343193814</v>
      </c>
      <c r="C54" s="269">
        <v>29467994</v>
      </c>
      <c r="D54" s="269">
        <v>313725820</v>
      </c>
      <c r="E54" s="270">
        <v>495</v>
      </c>
      <c r="F54" s="268">
        <v>357064374</v>
      </c>
      <c r="G54" s="269">
        <v>29467994</v>
      </c>
      <c r="H54" s="269">
        <v>27604800</v>
      </c>
      <c r="I54" s="269">
        <v>327596380</v>
      </c>
      <c r="J54" s="270">
        <v>495</v>
      </c>
      <c r="K54" s="271">
        <v>327596380</v>
      </c>
      <c r="L54" s="272">
        <v>495</v>
      </c>
      <c r="M54" s="271">
        <v>0</v>
      </c>
      <c r="N54" s="272">
        <v>0</v>
      </c>
      <c r="O54" s="271">
        <v>0</v>
      </c>
      <c r="P54" s="272">
        <v>0</v>
      </c>
      <c r="Q54" s="271">
        <v>0</v>
      </c>
      <c r="R54" s="272">
        <v>0</v>
      </c>
    </row>
    <row r="55" spans="1:18" ht="8.25" customHeight="1" thickBot="1" x14ac:dyDescent="0.3">
      <c r="A55" s="275"/>
      <c r="B55" s="268"/>
      <c r="C55" s="269"/>
      <c r="D55" s="269"/>
      <c r="E55" s="270"/>
      <c r="F55" s="303"/>
      <c r="G55" s="297"/>
      <c r="H55" s="269"/>
      <c r="I55" s="269"/>
      <c r="J55" s="270"/>
      <c r="K55" s="298"/>
      <c r="L55" s="299"/>
      <c r="M55" s="298"/>
      <c r="N55" s="299"/>
      <c r="O55" s="298"/>
      <c r="P55" s="299"/>
      <c r="Q55" s="298"/>
      <c r="R55" s="300"/>
    </row>
    <row r="56" spans="1:18" ht="45" customHeight="1" thickBot="1" x14ac:dyDescent="0.25">
      <c r="A56" s="276" t="s">
        <v>159</v>
      </c>
      <c r="B56" s="277">
        <v>20950479970</v>
      </c>
      <c r="C56" s="278">
        <v>2337315255</v>
      </c>
      <c r="D56" s="278">
        <v>18613164715</v>
      </c>
      <c r="E56" s="279">
        <v>39976.57</v>
      </c>
      <c r="F56" s="277">
        <v>21178182504</v>
      </c>
      <c r="G56" s="278">
        <v>2192707716</v>
      </c>
      <c r="H56" s="278">
        <v>476073917</v>
      </c>
      <c r="I56" s="278">
        <v>18985474788</v>
      </c>
      <c r="J56" s="279">
        <v>39747.79</v>
      </c>
      <c r="K56" s="277">
        <v>6382327670</v>
      </c>
      <c r="L56" s="280">
        <v>13703.789999999999</v>
      </c>
      <c r="M56" s="277">
        <v>12500219518</v>
      </c>
      <c r="N56" s="280">
        <v>25947</v>
      </c>
      <c r="O56" s="277">
        <v>0</v>
      </c>
      <c r="P56" s="280">
        <v>0</v>
      </c>
      <c r="Q56" s="277">
        <v>102927600</v>
      </c>
      <c r="R56" s="280">
        <v>97</v>
      </c>
    </row>
    <row r="57" spans="1:18" ht="16.5" customHeight="1" x14ac:dyDescent="0.2">
      <c r="A57" s="281" t="s">
        <v>327</v>
      </c>
    </row>
    <row r="58" spans="1:18" ht="12.75" x14ac:dyDescent="0.2">
      <c r="A58" s="38"/>
      <c r="F58" s="266"/>
      <c r="G58" s="266"/>
      <c r="H58" s="266"/>
      <c r="I58" s="266"/>
    </row>
    <row r="59" spans="1:18" s="282" customFormat="1" ht="12.75" customHeight="1" x14ac:dyDescent="0.2"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</row>
    <row r="60" spans="1:18" ht="12.75" customHeight="1" x14ac:dyDescent="0.2">
      <c r="A60" s="38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47244094488188981" bottom="0" header="0.51181102362204722" footer="0.23622047244094491"/>
  <pageSetup paperSize="9" scale="48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zoomScale="75" zoomScaleNormal="75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ColWidth="6.7109375" defaultRowHeight="15.75" x14ac:dyDescent="0.25"/>
  <cols>
    <col min="1" max="1" width="59.28515625" style="40" customWidth="1"/>
    <col min="2" max="2" width="21.42578125" style="38" customWidth="1"/>
    <col min="3" max="3" width="15.140625" style="38" customWidth="1"/>
    <col min="4" max="4" width="16.85546875" style="38" customWidth="1"/>
    <col min="5" max="5" width="9.85546875" style="38" customWidth="1"/>
    <col min="6" max="6" width="20.5703125" style="38" customWidth="1"/>
    <col min="7" max="8" width="15.140625" style="38" customWidth="1"/>
    <col min="9" max="9" width="16.7109375" style="38" customWidth="1"/>
    <col min="10" max="10" width="9.7109375" style="38" customWidth="1"/>
    <col min="11" max="11" width="18.140625" style="38" customWidth="1"/>
    <col min="12" max="12" width="11" style="38" customWidth="1"/>
    <col min="13" max="13" width="19.28515625" style="38" customWidth="1"/>
    <col min="14" max="14" width="8.5703125" style="38" customWidth="1"/>
    <col min="15" max="15" width="17.85546875" style="38" customWidth="1"/>
    <col min="16" max="16" width="8" style="38" customWidth="1"/>
    <col min="17" max="17" width="14.28515625" style="38" customWidth="1"/>
    <col min="18" max="18" width="11.85546875" style="38" customWidth="1"/>
    <col min="19" max="238" width="6.7109375" style="38"/>
    <col min="239" max="239" width="59.28515625" style="38" customWidth="1"/>
    <col min="240" max="240" width="21.42578125" style="38" customWidth="1"/>
    <col min="241" max="241" width="15.140625" style="38" customWidth="1"/>
    <col min="242" max="242" width="16.85546875" style="38" customWidth="1"/>
    <col min="243" max="243" width="9.85546875" style="38" customWidth="1"/>
    <col min="244" max="244" width="20.5703125" style="38" customWidth="1"/>
    <col min="245" max="246" width="15.140625" style="38" customWidth="1"/>
    <col min="247" max="247" width="16.7109375" style="38" customWidth="1"/>
    <col min="248" max="248" width="9.7109375" style="38" customWidth="1"/>
    <col min="249" max="249" width="18.140625" style="38" customWidth="1"/>
    <col min="250" max="250" width="11" style="38" customWidth="1"/>
    <col min="251" max="251" width="19.28515625" style="38" customWidth="1"/>
    <col min="252" max="252" width="8.5703125" style="38" customWidth="1"/>
    <col min="253" max="253" width="17.85546875" style="38" customWidth="1"/>
    <col min="254" max="254" width="8" style="38" customWidth="1"/>
    <col min="255" max="255" width="14.28515625" style="38" customWidth="1"/>
    <col min="256" max="256" width="11.85546875" style="38" customWidth="1"/>
    <col min="257" max="494" width="6.7109375" style="38"/>
    <col min="495" max="495" width="59.28515625" style="38" customWidth="1"/>
    <col min="496" max="496" width="21.42578125" style="38" customWidth="1"/>
    <col min="497" max="497" width="15.140625" style="38" customWidth="1"/>
    <col min="498" max="498" width="16.85546875" style="38" customWidth="1"/>
    <col min="499" max="499" width="9.85546875" style="38" customWidth="1"/>
    <col min="500" max="500" width="20.5703125" style="38" customWidth="1"/>
    <col min="501" max="502" width="15.140625" style="38" customWidth="1"/>
    <col min="503" max="503" width="16.7109375" style="38" customWidth="1"/>
    <col min="504" max="504" width="9.7109375" style="38" customWidth="1"/>
    <col min="505" max="505" width="18.140625" style="38" customWidth="1"/>
    <col min="506" max="506" width="11" style="38" customWidth="1"/>
    <col min="507" max="507" width="19.28515625" style="38" customWidth="1"/>
    <col min="508" max="508" width="8.5703125" style="38" customWidth="1"/>
    <col min="509" max="509" width="17.85546875" style="38" customWidth="1"/>
    <col min="510" max="510" width="8" style="38" customWidth="1"/>
    <col min="511" max="511" width="14.28515625" style="38" customWidth="1"/>
    <col min="512" max="512" width="11.85546875" style="38" customWidth="1"/>
    <col min="513" max="750" width="6.7109375" style="38"/>
    <col min="751" max="751" width="59.28515625" style="38" customWidth="1"/>
    <col min="752" max="752" width="21.42578125" style="38" customWidth="1"/>
    <col min="753" max="753" width="15.140625" style="38" customWidth="1"/>
    <col min="754" max="754" width="16.85546875" style="38" customWidth="1"/>
    <col min="755" max="755" width="9.85546875" style="38" customWidth="1"/>
    <col min="756" max="756" width="20.5703125" style="38" customWidth="1"/>
    <col min="757" max="758" width="15.140625" style="38" customWidth="1"/>
    <col min="759" max="759" width="16.7109375" style="38" customWidth="1"/>
    <col min="760" max="760" width="9.7109375" style="38" customWidth="1"/>
    <col min="761" max="761" width="18.140625" style="38" customWidth="1"/>
    <col min="762" max="762" width="11" style="38" customWidth="1"/>
    <col min="763" max="763" width="19.28515625" style="38" customWidth="1"/>
    <col min="764" max="764" width="8.5703125" style="38" customWidth="1"/>
    <col min="765" max="765" width="17.85546875" style="38" customWidth="1"/>
    <col min="766" max="766" width="8" style="38" customWidth="1"/>
    <col min="767" max="767" width="14.28515625" style="38" customWidth="1"/>
    <col min="768" max="768" width="11.85546875" style="38" customWidth="1"/>
    <col min="769" max="1006" width="6.7109375" style="38"/>
    <col min="1007" max="1007" width="59.28515625" style="38" customWidth="1"/>
    <col min="1008" max="1008" width="21.42578125" style="38" customWidth="1"/>
    <col min="1009" max="1009" width="15.140625" style="38" customWidth="1"/>
    <col min="1010" max="1010" width="16.85546875" style="38" customWidth="1"/>
    <col min="1011" max="1011" width="9.85546875" style="38" customWidth="1"/>
    <col min="1012" max="1012" width="20.5703125" style="38" customWidth="1"/>
    <col min="1013" max="1014" width="15.140625" style="38" customWidth="1"/>
    <col min="1015" max="1015" width="16.7109375" style="38" customWidth="1"/>
    <col min="1016" max="1016" width="9.7109375" style="38" customWidth="1"/>
    <col min="1017" max="1017" width="18.140625" style="38" customWidth="1"/>
    <col min="1018" max="1018" width="11" style="38" customWidth="1"/>
    <col min="1019" max="1019" width="19.28515625" style="38" customWidth="1"/>
    <col min="1020" max="1020" width="8.5703125" style="38" customWidth="1"/>
    <col min="1021" max="1021" width="17.85546875" style="38" customWidth="1"/>
    <col min="1022" max="1022" width="8" style="38" customWidth="1"/>
    <col min="1023" max="1023" width="14.28515625" style="38" customWidth="1"/>
    <col min="1024" max="1024" width="11.85546875" style="38" customWidth="1"/>
    <col min="1025" max="1262" width="6.7109375" style="38"/>
    <col min="1263" max="1263" width="59.28515625" style="38" customWidth="1"/>
    <col min="1264" max="1264" width="21.42578125" style="38" customWidth="1"/>
    <col min="1265" max="1265" width="15.140625" style="38" customWidth="1"/>
    <col min="1266" max="1266" width="16.85546875" style="38" customWidth="1"/>
    <col min="1267" max="1267" width="9.85546875" style="38" customWidth="1"/>
    <col min="1268" max="1268" width="20.5703125" style="38" customWidth="1"/>
    <col min="1269" max="1270" width="15.140625" style="38" customWidth="1"/>
    <col min="1271" max="1271" width="16.7109375" style="38" customWidth="1"/>
    <col min="1272" max="1272" width="9.7109375" style="38" customWidth="1"/>
    <col min="1273" max="1273" width="18.140625" style="38" customWidth="1"/>
    <col min="1274" max="1274" width="11" style="38" customWidth="1"/>
    <col min="1275" max="1275" width="19.28515625" style="38" customWidth="1"/>
    <col min="1276" max="1276" width="8.5703125" style="38" customWidth="1"/>
    <col min="1277" max="1277" width="17.85546875" style="38" customWidth="1"/>
    <col min="1278" max="1278" width="8" style="38" customWidth="1"/>
    <col min="1279" max="1279" width="14.28515625" style="38" customWidth="1"/>
    <col min="1280" max="1280" width="11.85546875" style="38" customWidth="1"/>
    <col min="1281" max="1518" width="6.7109375" style="38"/>
    <col min="1519" max="1519" width="59.28515625" style="38" customWidth="1"/>
    <col min="1520" max="1520" width="21.42578125" style="38" customWidth="1"/>
    <col min="1521" max="1521" width="15.140625" style="38" customWidth="1"/>
    <col min="1522" max="1522" width="16.85546875" style="38" customWidth="1"/>
    <col min="1523" max="1523" width="9.85546875" style="38" customWidth="1"/>
    <col min="1524" max="1524" width="20.5703125" style="38" customWidth="1"/>
    <col min="1525" max="1526" width="15.140625" style="38" customWidth="1"/>
    <col min="1527" max="1527" width="16.7109375" style="38" customWidth="1"/>
    <col min="1528" max="1528" width="9.7109375" style="38" customWidth="1"/>
    <col min="1529" max="1529" width="18.140625" style="38" customWidth="1"/>
    <col min="1530" max="1530" width="11" style="38" customWidth="1"/>
    <col min="1531" max="1531" width="19.28515625" style="38" customWidth="1"/>
    <col min="1532" max="1532" width="8.5703125" style="38" customWidth="1"/>
    <col min="1533" max="1533" width="17.85546875" style="38" customWidth="1"/>
    <col min="1534" max="1534" width="8" style="38" customWidth="1"/>
    <col min="1535" max="1535" width="14.28515625" style="38" customWidth="1"/>
    <col min="1536" max="1536" width="11.85546875" style="38" customWidth="1"/>
    <col min="1537" max="1774" width="6.7109375" style="38"/>
    <col min="1775" max="1775" width="59.28515625" style="38" customWidth="1"/>
    <col min="1776" max="1776" width="21.42578125" style="38" customWidth="1"/>
    <col min="1777" max="1777" width="15.140625" style="38" customWidth="1"/>
    <col min="1778" max="1778" width="16.85546875" style="38" customWidth="1"/>
    <col min="1779" max="1779" width="9.85546875" style="38" customWidth="1"/>
    <col min="1780" max="1780" width="20.5703125" style="38" customWidth="1"/>
    <col min="1781" max="1782" width="15.140625" style="38" customWidth="1"/>
    <col min="1783" max="1783" width="16.7109375" style="38" customWidth="1"/>
    <col min="1784" max="1784" width="9.7109375" style="38" customWidth="1"/>
    <col min="1785" max="1785" width="18.140625" style="38" customWidth="1"/>
    <col min="1786" max="1786" width="11" style="38" customWidth="1"/>
    <col min="1787" max="1787" width="19.28515625" style="38" customWidth="1"/>
    <col min="1788" max="1788" width="8.5703125" style="38" customWidth="1"/>
    <col min="1789" max="1789" width="17.85546875" style="38" customWidth="1"/>
    <col min="1790" max="1790" width="8" style="38" customWidth="1"/>
    <col min="1791" max="1791" width="14.28515625" style="38" customWidth="1"/>
    <col min="1792" max="1792" width="11.85546875" style="38" customWidth="1"/>
    <col min="1793" max="2030" width="6.7109375" style="38"/>
    <col min="2031" max="2031" width="59.28515625" style="38" customWidth="1"/>
    <col min="2032" max="2032" width="21.42578125" style="38" customWidth="1"/>
    <col min="2033" max="2033" width="15.140625" style="38" customWidth="1"/>
    <col min="2034" max="2034" width="16.85546875" style="38" customWidth="1"/>
    <col min="2035" max="2035" width="9.85546875" style="38" customWidth="1"/>
    <col min="2036" max="2036" width="20.5703125" style="38" customWidth="1"/>
    <col min="2037" max="2038" width="15.140625" style="38" customWidth="1"/>
    <col min="2039" max="2039" width="16.7109375" style="38" customWidth="1"/>
    <col min="2040" max="2040" width="9.7109375" style="38" customWidth="1"/>
    <col min="2041" max="2041" width="18.140625" style="38" customWidth="1"/>
    <col min="2042" max="2042" width="11" style="38" customWidth="1"/>
    <col min="2043" max="2043" width="19.28515625" style="38" customWidth="1"/>
    <col min="2044" max="2044" width="8.5703125" style="38" customWidth="1"/>
    <col min="2045" max="2045" width="17.85546875" style="38" customWidth="1"/>
    <col min="2046" max="2046" width="8" style="38" customWidth="1"/>
    <col min="2047" max="2047" width="14.28515625" style="38" customWidth="1"/>
    <col min="2048" max="2048" width="11.85546875" style="38" customWidth="1"/>
    <col min="2049" max="2286" width="6.7109375" style="38"/>
    <col min="2287" max="2287" width="59.28515625" style="38" customWidth="1"/>
    <col min="2288" max="2288" width="21.42578125" style="38" customWidth="1"/>
    <col min="2289" max="2289" width="15.140625" style="38" customWidth="1"/>
    <col min="2290" max="2290" width="16.85546875" style="38" customWidth="1"/>
    <col min="2291" max="2291" width="9.85546875" style="38" customWidth="1"/>
    <col min="2292" max="2292" width="20.5703125" style="38" customWidth="1"/>
    <col min="2293" max="2294" width="15.140625" style="38" customWidth="1"/>
    <col min="2295" max="2295" width="16.7109375" style="38" customWidth="1"/>
    <col min="2296" max="2296" width="9.7109375" style="38" customWidth="1"/>
    <col min="2297" max="2297" width="18.140625" style="38" customWidth="1"/>
    <col min="2298" max="2298" width="11" style="38" customWidth="1"/>
    <col min="2299" max="2299" width="19.28515625" style="38" customWidth="1"/>
    <col min="2300" max="2300" width="8.5703125" style="38" customWidth="1"/>
    <col min="2301" max="2301" width="17.85546875" style="38" customWidth="1"/>
    <col min="2302" max="2302" width="8" style="38" customWidth="1"/>
    <col min="2303" max="2303" width="14.28515625" style="38" customWidth="1"/>
    <col min="2304" max="2304" width="11.85546875" style="38" customWidth="1"/>
    <col min="2305" max="2542" width="6.7109375" style="38"/>
    <col min="2543" max="2543" width="59.28515625" style="38" customWidth="1"/>
    <col min="2544" max="2544" width="21.42578125" style="38" customWidth="1"/>
    <col min="2545" max="2545" width="15.140625" style="38" customWidth="1"/>
    <col min="2546" max="2546" width="16.85546875" style="38" customWidth="1"/>
    <col min="2547" max="2547" width="9.85546875" style="38" customWidth="1"/>
    <col min="2548" max="2548" width="20.5703125" style="38" customWidth="1"/>
    <col min="2549" max="2550" width="15.140625" style="38" customWidth="1"/>
    <col min="2551" max="2551" width="16.7109375" style="38" customWidth="1"/>
    <col min="2552" max="2552" width="9.7109375" style="38" customWidth="1"/>
    <col min="2553" max="2553" width="18.140625" style="38" customWidth="1"/>
    <col min="2554" max="2554" width="11" style="38" customWidth="1"/>
    <col min="2555" max="2555" width="19.28515625" style="38" customWidth="1"/>
    <col min="2556" max="2556" width="8.5703125" style="38" customWidth="1"/>
    <col min="2557" max="2557" width="17.85546875" style="38" customWidth="1"/>
    <col min="2558" max="2558" width="8" style="38" customWidth="1"/>
    <col min="2559" max="2559" width="14.28515625" style="38" customWidth="1"/>
    <col min="2560" max="2560" width="11.85546875" style="38" customWidth="1"/>
    <col min="2561" max="2798" width="6.7109375" style="38"/>
    <col min="2799" max="2799" width="59.28515625" style="38" customWidth="1"/>
    <col min="2800" max="2800" width="21.42578125" style="38" customWidth="1"/>
    <col min="2801" max="2801" width="15.140625" style="38" customWidth="1"/>
    <col min="2802" max="2802" width="16.85546875" style="38" customWidth="1"/>
    <col min="2803" max="2803" width="9.85546875" style="38" customWidth="1"/>
    <col min="2804" max="2804" width="20.5703125" style="38" customWidth="1"/>
    <col min="2805" max="2806" width="15.140625" style="38" customWidth="1"/>
    <col min="2807" max="2807" width="16.7109375" style="38" customWidth="1"/>
    <col min="2808" max="2808" width="9.7109375" style="38" customWidth="1"/>
    <col min="2809" max="2809" width="18.140625" style="38" customWidth="1"/>
    <col min="2810" max="2810" width="11" style="38" customWidth="1"/>
    <col min="2811" max="2811" width="19.28515625" style="38" customWidth="1"/>
    <col min="2812" max="2812" width="8.5703125" style="38" customWidth="1"/>
    <col min="2813" max="2813" width="17.85546875" style="38" customWidth="1"/>
    <col min="2814" max="2814" width="8" style="38" customWidth="1"/>
    <col min="2815" max="2815" width="14.28515625" style="38" customWidth="1"/>
    <col min="2816" max="2816" width="11.85546875" style="38" customWidth="1"/>
    <col min="2817" max="3054" width="6.7109375" style="38"/>
    <col min="3055" max="3055" width="59.28515625" style="38" customWidth="1"/>
    <col min="3056" max="3056" width="21.42578125" style="38" customWidth="1"/>
    <col min="3057" max="3057" width="15.140625" style="38" customWidth="1"/>
    <col min="3058" max="3058" width="16.85546875" style="38" customWidth="1"/>
    <col min="3059" max="3059" width="9.85546875" style="38" customWidth="1"/>
    <col min="3060" max="3060" width="20.5703125" style="38" customWidth="1"/>
    <col min="3061" max="3062" width="15.140625" style="38" customWidth="1"/>
    <col min="3063" max="3063" width="16.7109375" style="38" customWidth="1"/>
    <col min="3064" max="3064" width="9.7109375" style="38" customWidth="1"/>
    <col min="3065" max="3065" width="18.140625" style="38" customWidth="1"/>
    <col min="3066" max="3066" width="11" style="38" customWidth="1"/>
    <col min="3067" max="3067" width="19.28515625" style="38" customWidth="1"/>
    <col min="3068" max="3068" width="8.5703125" style="38" customWidth="1"/>
    <col min="3069" max="3069" width="17.85546875" style="38" customWidth="1"/>
    <col min="3070" max="3070" width="8" style="38" customWidth="1"/>
    <col min="3071" max="3071" width="14.28515625" style="38" customWidth="1"/>
    <col min="3072" max="3072" width="11.85546875" style="38" customWidth="1"/>
    <col min="3073" max="3310" width="6.7109375" style="38"/>
    <col min="3311" max="3311" width="59.28515625" style="38" customWidth="1"/>
    <col min="3312" max="3312" width="21.42578125" style="38" customWidth="1"/>
    <col min="3313" max="3313" width="15.140625" style="38" customWidth="1"/>
    <col min="3314" max="3314" width="16.85546875" style="38" customWidth="1"/>
    <col min="3315" max="3315" width="9.85546875" style="38" customWidth="1"/>
    <col min="3316" max="3316" width="20.5703125" style="38" customWidth="1"/>
    <col min="3317" max="3318" width="15.140625" style="38" customWidth="1"/>
    <col min="3319" max="3319" width="16.7109375" style="38" customWidth="1"/>
    <col min="3320" max="3320" width="9.7109375" style="38" customWidth="1"/>
    <col min="3321" max="3321" width="18.140625" style="38" customWidth="1"/>
    <col min="3322" max="3322" width="11" style="38" customWidth="1"/>
    <col min="3323" max="3323" width="19.28515625" style="38" customWidth="1"/>
    <col min="3324" max="3324" width="8.5703125" style="38" customWidth="1"/>
    <col min="3325" max="3325" width="17.85546875" style="38" customWidth="1"/>
    <col min="3326" max="3326" width="8" style="38" customWidth="1"/>
    <col min="3327" max="3327" width="14.28515625" style="38" customWidth="1"/>
    <col min="3328" max="3328" width="11.85546875" style="38" customWidth="1"/>
    <col min="3329" max="3566" width="6.7109375" style="38"/>
    <col min="3567" max="3567" width="59.28515625" style="38" customWidth="1"/>
    <col min="3568" max="3568" width="21.42578125" style="38" customWidth="1"/>
    <col min="3569" max="3569" width="15.140625" style="38" customWidth="1"/>
    <col min="3570" max="3570" width="16.85546875" style="38" customWidth="1"/>
    <col min="3571" max="3571" width="9.85546875" style="38" customWidth="1"/>
    <col min="3572" max="3572" width="20.5703125" style="38" customWidth="1"/>
    <col min="3573" max="3574" width="15.140625" style="38" customWidth="1"/>
    <col min="3575" max="3575" width="16.7109375" style="38" customWidth="1"/>
    <col min="3576" max="3576" width="9.7109375" style="38" customWidth="1"/>
    <col min="3577" max="3577" width="18.140625" style="38" customWidth="1"/>
    <col min="3578" max="3578" width="11" style="38" customWidth="1"/>
    <col min="3579" max="3579" width="19.28515625" style="38" customWidth="1"/>
    <col min="3580" max="3580" width="8.5703125" style="38" customWidth="1"/>
    <col min="3581" max="3581" width="17.85546875" style="38" customWidth="1"/>
    <col min="3582" max="3582" width="8" style="38" customWidth="1"/>
    <col min="3583" max="3583" width="14.28515625" style="38" customWidth="1"/>
    <col min="3584" max="3584" width="11.85546875" style="38" customWidth="1"/>
    <col min="3585" max="3822" width="6.7109375" style="38"/>
    <col min="3823" max="3823" width="59.28515625" style="38" customWidth="1"/>
    <col min="3824" max="3824" width="21.42578125" style="38" customWidth="1"/>
    <col min="3825" max="3825" width="15.140625" style="38" customWidth="1"/>
    <col min="3826" max="3826" width="16.85546875" style="38" customWidth="1"/>
    <col min="3827" max="3827" width="9.85546875" style="38" customWidth="1"/>
    <col min="3828" max="3828" width="20.5703125" style="38" customWidth="1"/>
    <col min="3829" max="3830" width="15.140625" style="38" customWidth="1"/>
    <col min="3831" max="3831" width="16.7109375" style="38" customWidth="1"/>
    <col min="3832" max="3832" width="9.7109375" style="38" customWidth="1"/>
    <col min="3833" max="3833" width="18.140625" style="38" customWidth="1"/>
    <col min="3834" max="3834" width="11" style="38" customWidth="1"/>
    <col min="3835" max="3835" width="19.28515625" style="38" customWidth="1"/>
    <col min="3836" max="3836" width="8.5703125" style="38" customWidth="1"/>
    <col min="3837" max="3837" width="17.85546875" style="38" customWidth="1"/>
    <col min="3838" max="3838" width="8" style="38" customWidth="1"/>
    <col min="3839" max="3839" width="14.28515625" style="38" customWidth="1"/>
    <col min="3840" max="3840" width="11.85546875" style="38" customWidth="1"/>
    <col min="3841" max="4078" width="6.7109375" style="38"/>
    <col min="4079" max="4079" width="59.28515625" style="38" customWidth="1"/>
    <col min="4080" max="4080" width="21.42578125" style="38" customWidth="1"/>
    <col min="4081" max="4081" width="15.140625" style="38" customWidth="1"/>
    <col min="4082" max="4082" width="16.85546875" style="38" customWidth="1"/>
    <col min="4083" max="4083" width="9.85546875" style="38" customWidth="1"/>
    <col min="4084" max="4084" width="20.5703125" style="38" customWidth="1"/>
    <col min="4085" max="4086" width="15.140625" style="38" customWidth="1"/>
    <col min="4087" max="4087" width="16.7109375" style="38" customWidth="1"/>
    <col min="4088" max="4088" width="9.7109375" style="38" customWidth="1"/>
    <col min="4089" max="4089" width="18.140625" style="38" customWidth="1"/>
    <col min="4090" max="4090" width="11" style="38" customWidth="1"/>
    <col min="4091" max="4091" width="19.28515625" style="38" customWidth="1"/>
    <col min="4092" max="4092" width="8.5703125" style="38" customWidth="1"/>
    <col min="4093" max="4093" width="17.85546875" style="38" customWidth="1"/>
    <col min="4094" max="4094" width="8" style="38" customWidth="1"/>
    <col min="4095" max="4095" width="14.28515625" style="38" customWidth="1"/>
    <col min="4096" max="4096" width="11.85546875" style="38" customWidth="1"/>
    <col min="4097" max="4334" width="6.7109375" style="38"/>
    <col min="4335" max="4335" width="59.28515625" style="38" customWidth="1"/>
    <col min="4336" max="4336" width="21.42578125" style="38" customWidth="1"/>
    <col min="4337" max="4337" width="15.140625" style="38" customWidth="1"/>
    <col min="4338" max="4338" width="16.85546875" style="38" customWidth="1"/>
    <col min="4339" max="4339" width="9.85546875" style="38" customWidth="1"/>
    <col min="4340" max="4340" width="20.5703125" style="38" customWidth="1"/>
    <col min="4341" max="4342" width="15.140625" style="38" customWidth="1"/>
    <col min="4343" max="4343" width="16.7109375" style="38" customWidth="1"/>
    <col min="4344" max="4344" width="9.7109375" style="38" customWidth="1"/>
    <col min="4345" max="4345" width="18.140625" style="38" customWidth="1"/>
    <col min="4346" max="4346" width="11" style="38" customWidth="1"/>
    <col min="4347" max="4347" width="19.28515625" style="38" customWidth="1"/>
    <col min="4348" max="4348" width="8.5703125" style="38" customWidth="1"/>
    <col min="4349" max="4349" width="17.85546875" style="38" customWidth="1"/>
    <col min="4350" max="4350" width="8" style="38" customWidth="1"/>
    <col min="4351" max="4351" width="14.28515625" style="38" customWidth="1"/>
    <col min="4352" max="4352" width="11.85546875" style="38" customWidth="1"/>
    <col min="4353" max="4590" width="6.7109375" style="38"/>
    <col min="4591" max="4591" width="59.28515625" style="38" customWidth="1"/>
    <col min="4592" max="4592" width="21.42578125" style="38" customWidth="1"/>
    <col min="4593" max="4593" width="15.140625" style="38" customWidth="1"/>
    <col min="4594" max="4594" width="16.85546875" style="38" customWidth="1"/>
    <col min="4595" max="4595" width="9.85546875" style="38" customWidth="1"/>
    <col min="4596" max="4596" width="20.5703125" style="38" customWidth="1"/>
    <col min="4597" max="4598" width="15.140625" style="38" customWidth="1"/>
    <col min="4599" max="4599" width="16.7109375" style="38" customWidth="1"/>
    <col min="4600" max="4600" width="9.7109375" style="38" customWidth="1"/>
    <col min="4601" max="4601" width="18.140625" style="38" customWidth="1"/>
    <col min="4602" max="4602" width="11" style="38" customWidth="1"/>
    <col min="4603" max="4603" width="19.28515625" style="38" customWidth="1"/>
    <col min="4604" max="4604" width="8.5703125" style="38" customWidth="1"/>
    <col min="4605" max="4605" width="17.85546875" style="38" customWidth="1"/>
    <col min="4606" max="4606" width="8" style="38" customWidth="1"/>
    <col min="4607" max="4607" width="14.28515625" style="38" customWidth="1"/>
    <col min="4608" max="4608" width="11.85546875" style="38" customWidth="1"/>
    <col min="4609" max="4846" width="6.7109375" style="38"/>
    <col min="4847" max="4847" width="59.28515625" style="38" customWidth="1"/>
    <col min="4848" max="4848" width="21.42578125" style="38" customWidth="1"/>
    <col min="4849" max="4849" width="15.140625" style="38" customWidth="1"/>
    <col min="4850" max="4850" width="16.85546875" style="38" customWidth="1"/>
    <col min="4851" max="4851" width="9.85546875" style="38" customWidth="1"/>
    <col min="4852" max="4852" width="20.5703125" style="38" customWidth="1"/>
    <col min="4853" max="4854" width="15.140625" style="38" customWidth="1"/>
    <col min="4855" max="4855" width="16.7109375" style="38" customWidth="1"/>
    <col min="4856" max="4856" width="9.7109375" style="38" customWidth="1"/>
    <col min="4857" max="4857" width="18.140625" style="38" customWidth="1"/>
    <col min="4858" max="4858" width="11" style="38" customWidth="1"/>
    <col min="4859" max="4859" width="19.28515625" style="38" customWidth="1"/>
    <col min="4860" max="4860" width="8.5703125" style="38" customWidth="1"/>
    <col min="4861" max="4861" width="17.85546875" style="38" customWidth="1"/>
    <col min="4862" max="4862" width="8" style="38" customWidth="1"/>
    <col min="4863" max="4863" width="14.28515625" style="38" customWidth="1"/>
    <col min="4864" max="4864" width="11.85546875" style="38" customWidth="1"/>
    <col min="4865" max="5102" width="6.7109375" style="38"/>
    <col min="5103" max="5103" width="59.28515625" style="38" customWidth="1"/>
    <col min="5104" max="5104" width="21.42578125" style="38" customWidth="1"/>
    <col min="5105" max="5105" width="15.140625" style="38" customWidth="1"/>
    <col min="5106" max="5106" width="16.85546875" style="38" customWidth="1"/>
    <col min="5107" max="5107" width="9.85546875" style="38" customWidth="1"/>
    <col min="5108" max="5108" width="20.5703125" style="38" customWidth="1"/>
    <col min="5109" max="5110" width="15.140625" style="38" customWidth="1"/>
    <col min="5111" max="5111" width="16.7109375" style="38" customWidth="1"/>
    <col min="5112" max="5112" width="9.7109375" style="38" customWidth="1"/>
    <col min="5113" max="5113" width="18.140625" style="38" customWidth="1"/>
    <col min="5114" max="5114" width="11" style="38" customWidth="1"/>
    <col min="5115" max="5115" width="19.28515625" style="38" customWidth="1"/>
    <col min="5116" max="5116" width="8.5703125" style="38" customWidth="1"/>
    <col min="5117" max="5117" width="17.85546875" style="38" customWidth="1"/>
    <col min="5118" max="5118" width="8" style="38" customWidth="1"/>
    <col min="5119" max="5119" width="14.28515625" style="38" customWidth="1"/>
    <col min="5120" max="5120" width="11.85546875" style="38" customWidth="1"/>
    <col min="5121" max="5358" width="6.7109375" style="38"/>
    <col min="5359" max="5359" width="59.28515625" style="38" customWidth="1"/>
    <col min="5360" max="5360" width="21.42578125" style="38" customWidth="1"/>
    <col min="5361" max="5361" width="15.140625" style="38" customWidth="1"/>
    <col min="5362" max="5362" width="16.85546875" style="38" customWidth="1"/>
    <col min="5363" max="5363" width="9.85546875" style="38" customWidth="1"/>
    <col min="5364" max="5364" width="20.5703125" style="38" customWidth="1"/>
    <col min="5365" max="5366" width="15.140625" style="38" customWidth="1"/>
    <col min="5367" max="5367" width="16.7109375" style="38" customWidth="1"/>
    <col min="5368" max="5368" width="9.7109375" style="38" customWidth="1"/>
    <col min="5369" max="5369" width="18.140625" style="38" customWidth="1"/>
    <col min="5370" max="5370" width="11" style="38" customWidth="1"/>
    <col min="5371" max="5371" width="19.28515625" style="38" customWidth="1"/>
    <col min="5372" max="5372" width="8.5703125" style="38" customWidth="1"/>
    <col min="5373" max="5373" width="17.85546875" style="38" customWidth="1"/>
    <col min="5374" max="5374" width="8" style="38" customWidth="1"/>
    <col min="5375" max="5375" width="14.28515625" style="38" customWidth="1"/>
    <col min="5376" max="5376" width="11.85546875" style="38" customWidth="1"/>
    <col min="5377" max="5614" width="6.7109375" style="38"/>
    <col min="5615" max="5615" width="59.28515625" style="38" customWidth="1"/>
    <col min="5616" max="5616" width="21.42578125" style="38" customWidth="1"/>
    <col min="5617" max="5617" width="15.140625" style="38" customWidth="1"/>
    <col min="5618" max="5618" width="16.85546875" style="38" customWidth="1"/>
    <col min="5619" max="5619" width="9.85546875" style="38" customWidth="1"/>
    <col min="5620" max="5620" width="20.5703125" style="38" customWidth="1"/>
    <col min="5621" max="5622" width="15.140625" style="38" customWidth="1"/>
    <col min="5623" max="5623" width="16.7109375" style="38" customWidth="1"/>
    <col min="5624" max="5624" width="9.7109375" style="38" customWidth="1"/>
    <col min="5625" max="5625" width="18.140625" style="38" customWidth="1"/>
    <col min="5626" max="5626" width="11" style="38" customWidth="1"/>
    <col min="5627" max="5627" width="19.28515625" style="38" customWidth="1"/>
    <col min="5628" max="5628" width="8.5703125" style="38" customWidth="1"/>
    <col min="5629" max="5629" width="17.85546875" style="38" customWidth="1"/>
    <col min="5630" max="5630" width="8" style="38" customWidth="1"/>
    <col min="5631" max="5631" width="14.28515625" style="38" customWidth="1"/>
    <col min="5632" max="5632" width="11.85546875" style="38" customWidth="1"/>
    <col min="5633" max="5870" width="6.7109375" style="38"/>
    <col min="5871" max="5871" width="59.28515625" style="38" customWidth="1"/>
    <col min="5872" max="5872" width="21.42578125" style="38" customWidth="1"/>
    <col min="5873" max="5873" width="15.140625" style="38" customWidth="1"/>
    <col min="5874" max="5874" width="16.85546875" style="38" customWidth="1"/>
    <col min="5875" max="5875" width="9.85546875" style="38" customWidth="1"/>
    <col min="5876" max="5876" width="20.5703125" style="38" customWidth="1"/>
    <col min="5877" max="5878" width="15.140625" style="38" customWidth="1"/>
    <col min="5879" max="5879" width="16.7109375" style="38" customWidth="1"/>
    <col min="5880" max="5880" width="9.7109375" style="38" customWidth="1"/>
    <col min="5881" max="5881" width="18.140625" style="38" customWidth="1"/>
    <col min="5882" max="5882" width="11" style="38" customWidth="1"/>
    <col min="5883" max="5883" width="19.28515625" style="38" customWidth="1"/>
    <col min="5884" max="5884" width="8.5703125" style="38" customWidth="1"/>
    <col min="5885" max="5885" width="17.85546875" style="38" customWidth="1"/>
    <col min="5886" max="5886" width="8" style="38" customWidth="1"/>
    <col min="5887" max="5887" width="14.28515625" style="38" customWidth="1"/>
    <col min="5888" max="5888" width="11.85546875" style="38" customWidth="1"/>
    <col min="5889" max="6126" width="6.7109375" style="38"/>
    <col min="6127" max="6127" width="59.28515625" style="38" customWidth="1"/>
    <col min="6128" max="6128" width="21.42578125" style="38" customWidth="1"/>
    <col min="6129" max="6129" width="15.140625" style="38" customWidth="1"/>
    <col min="6130" max="6130" width="16.85546875" style="38" customWidth="1"/>
    <col min="6131" max="6131" width="9.85546875" style="38" customWidth="1"/>
    <col min="6132" max="6132" width="20.5703125" style="38" customWidth="1"/>
    <col min="6133" max="6134" width="15.140625" style="38" customWidth="1"/>
    <col min="6135" max="6135" width="16.7109375" style="38" customWidth="1"/>
    <col min="6136" max="6136" width="9.7109375" style="38" customWidth="1"/>
    <col min="6137" max="6137" width="18.140625" style="38" customWidth="1"/>
    <col min="6138" max="6138" width="11" style="38" customWidth="1"/>
    <col min="6139" max="6139" width="19.28515625" style="38" customWidth="1"/>
    <col min="6140" max="6140" width="8.5703125" style="38" customWidth="1"/>
    <col min="6141" max="6141" width="17.85546875" style="38" customWidth="1"/>
    <col min="6142" max="6142" width="8" style="38" customWidth="1"/>
    <col min="6143" max="6143" width="14.28515625" style="38" customWidth="1"/>
    <col min="6144" max="6144" width="11.85546875" style="38" customWidth="1"/>
    <col min="6145" max="6382" width="6.7109375" style="38"/>
    <col min="6383" max="6383" width="59.28515625" style="38" customWidth="1"/>
    <col min="6384" max="6384" width="21.42578125" style="38" customWidth="1"/>
    <col min="6385" max="6385" width="15.140625" style="38" customWidth="1"/>
    <col min="6386" max="6386" width="16.85546875" style="38" customWidth="1"/>
    <col min="6387" max="6387" width="9.85546875" style="38" customWidth="1"/>
    <col min="6388" max="6388" width="20.5703125" style="38" customWidth="1"/>
    <col min="6389" max="6390" width="15.140625" style="38" customWidth="1"/>
    <col min="6391" max="6391" width="16.7109375" style="38" customWidth="1"/>
    <col min="6392" max="6392" width="9.7109375" style="38" customWidth="1"/>
    <col min="6393" max="6393" width="18.140625" style="38" customWidth="1"/>
    <col min="6394" max="6394" width="11" style="38" customWidth="1"/>
    <col min="6395" max="6395" width="19.28515625" style="38" customWidth="1"/>
    <col min="6396" max="6396" width="8.5703125" style="38" customWidth="1"/>
    <col min="6397" max="6397" width="17.85546875" style="38" customWidth="1"/>
    <col min="6398" max="6398" width="8" style="38" customWidth="1"/>
    <col min="6399" max="6399" width="14.28515625" style="38" customWidth="1"/>
    <col min="6400" max="6400" width="11.85546875" style="38" customWidth="1"/>
    <col min="6401" max="6638" width="6.7109375" style="38"/>
    <col min="6639" max="6639" width="59.28515625" style="38" customWidth="1"/>
    <col min="6640" max="6640" width="21.42578125" style="38" customWidth="1"/>
    <col min="6641" max="6641" width="15.140625" style="38" customWidth="1"/>
    <col min="6642" max="6642" width="16.85546875" style="38" customWidth="1"/>
    <col min="6643" max="6643" width="9.85546875" style="38" customWidth="1"/>
    <col min="6644" max="6644" width="20.5703125" style="38" customWidth="1"/>
    <col min="6645" max="6646" width="15.140625" style="38" customWidth="1"/>
    <col min="6647" max="6647" width="16.7109375" style="38" customWidth="1"/>
    <col min="6648" max="6648" width="9.7109375" style="38" customWidth="1"/>
    <col min="6649" max="6649" width="18.140625" style="38" customWidth="1"/>
    <col min="6650" max="6650" width="11" style="38" customWidth="1"/>
    <col min="6651" max="6651" width="19.28515625" style="38" customWidth="1"/>
    <col min="6652" max="6652" width="8.5703125" style="38" customWidth="1"/>
    <col min="6653" max="6653" width="17.85546875" style="38" customWidth="1"/>
    <col min="6654" max="6654" width="8" style="38" customWidth="1"/>
    <col min="6655" max="6655" width="14.28515625" style="38" customWidth="1"/>
    <col min="6656" max="6656" width="11.85546875" style="38" customWidth="1"/>
    <col min="6657" max="6894" width="6.7109375" style="38"/>
    <col min="6895" max="6895" width="59.28515625" style="38" customWidth="1"/>
    <col min="6896" max="6896" width="21.42578125" style="38" customWidth="1"/>
    <col min="6897" max="6897" width="15.140625" style="38" customWidth="1"/>
    <col min="6898" max="6898" width="16.85546875" style="38" customWidth="1"/>
    <col min="6899" max="6899" width="9.85546875" style="38" customWidth="1"/>
    <col min="6900" max="6900" width="20.5703125" style="38" customWidth="1"/>
    <col min="6901" max="6902" width="15.140625" style="38" customWidth="1"/>
    <col min="6903" max="6903" width="16.7109375" style="38" customWidth="1"/>
    <col min="6904" max="6904" width="9.7109375" style="38" customWidth="1"/>
    <col min="6905" max="6905" width="18.140625" style="38" customWidth="1"/>
    <col min="6906" max="6906" width="11" style="38" customWidth="1"/>
    <col min="6907" max="6907" width="19.28515625" style="38" customWidth="1"/>
    <col min="6908" max="6908" width="8.5703125" style="38" customWidth="1"/>
    <col min="6909" max="6909" width="17.85546875" style="38" customWidth="1"/>
    <col min="6910" max="6910" width="8" style="38" customWidth="1"/>
    <col min="6911" max="6911" width="14.28515625" style="38" customWidth="1"/>
    <col min="6912" max="6912" width="11.85546875" style="38" customWidth="1"/>
    <col min="6913" max="7150" width="6.7109375" style="38"/>
    <col min="7151" max="7151" width="59.28515625" style="38" customWidth="1"/>
    <col min="7152" max="7152" width="21.42578125" style="38" customWidth="1"/>
    <col min="7153" max="7153" width="15.140625" style="38" customWidth="1"/>
    <col min="7154" max="7154" width="16.85546875" style="38" customWidth="1"/>
    <col min="7155" max="7155" width="9.85546875" style="38" customWidth="1"/>
    <col min="7156" max="7156" width="20.5703125" style="38" customWidth="1"/>
    <col min="7157" max="7158" width="15.140625" style="38" customWidth="1"/>
    <col min="7159" max="7159" width="16.7109375" style="38" customWidth="1"/>
    <col min="7160" max="7160" width="9.7109375" style="38" customWidth="1"/>
    <col min="7161" max="7161" width="18.140625" style="38" customWidth="1"/>
    <col min="7162" max="7162" width="11" style="38" customWidth="1"/>
    <col min="7163" max="7163" width="19.28515625" style="38" customWidth="1"/>
    <col min="7164" max="7164" width="8.5703125" style="38" customWidth="1"/>
    <col min="7165" max="7165" width="17.85546875" style="38" customWidth="1"/>
    <col min="7166" max="7166" width="8" style="38" customWidth="1"/>
    <col min="7167" max="7167" width="14.28515625" style="38" customWidth="1"/>
    <col min="7168" max="7168" width="11.85546875" style="38" customWidth="1"/>
    <col min="7169" max="7406" width="6.7109375" style="38"/>
    <col min="7407" max="7407" width="59.28515625" style="38" customWidth="1"/>
    <col min="7408" max="7408" width="21.42578125" style="38" customWidth="1"/>
    <col min="7409" max="7409" width="15.140625" style="38" customWidth="1"/>
    <col min="7410" max="7410" width="16.85546875" style="38" customWidth="1"/>
    <col min="7411" max="7411" width="9.85546875" style="38" customWidth="1"/>
    <col min="7412" max="7412" width="20.5703125" style="38" customWidth="1"/>
    <col min="7413" max="7414" width="15.140625" style="38" customWidth="1"/>
    <col min="7415" max="7415" width="16.7109375" style="38" customWidth="1"/>
    <col min="7416" max="7416" width="9.7109375" style="38" customWidth="1"/>
    <col min="7417" max="7417" width="18.140625" style="38" customWidth="1"/>
    <col min="7418" max="7418" width="11" style="38" customWidth="1"/>
    <col min="7419" max="7419" width="19.28515625" style="38" customWidth="1"/>
    <col min="7420" max="7420" width="8.5703125" style="38" customWidth="1"/>
    <col min="7421" max="7421" width="17.85546875" style="38" customWidth="1"/>
    <col min="7422" max="7422" width="8" style="38" customWidth="1"/>
    <col min="7423" max="7423" width="14.28515625" style="38" customWidth="1"/>
    <col min="7424" max="7424" width="11.85546875" style="38" customWidth="1"/>
    <col min="7425" max="7662" width="6.7109375" style="38"/>
    <col min="7663" max="7663" width="59.28515625" style="38" customWidth="1"/>
    <col min="7664" max="7664" width="21.42578125" style="38" customWidth="1"/>
    <col min="7665" max="7665" width="15.140625" style="38" customWidth="1"/>
    <col min="7666" max="7666" width="16.85546875" style="38" customWidth="1"/>
    <col min="7667" max="7667" width="9.85546875" style="38" customWidth="1"/>
    <col min="7668" max="7668" width="20.5703125" style="38" customWidth="1"/>
    <col min="7669" max="7670" width="15.140625" style="38" customWidth="1"/>
    <col min="7671" max="7671" width="16.7109375" style="38" customWidth="1"/>
    <col min="7672" max="7672" width="9.7109375" style="38" customWidth="1"/>
    <col min="7673" max="7673" width="18.140625" style="38" customWidth="1"/>
    <col min="7674" max="7674" width="11" style="38" customWidth="1"/>
    <col min="7675" max="7675" width="19.28515625" style="38" customWidth="1"/>
    <col min="7676" max="7676" width="8.5703125" style="38" customWidth="1"/>
    <col min="7677" max="7677" width="17.85546875" style="38" customWidth="1"/>
    <col min="7678" max="7678" width="8" style="38" customWidth="1"/>
    <col min="7679" max="7679" width="14.28515625" style="38" customWidth="1"/>
    <col min="7680" max="7680" width="11.85546875" style="38" customWidth="1"/>
    <col min="7681" max="7918" width="6.7109375" style="38"/>
    <col min="7919" max="7919" width="59.28515625" style="38" customWidth="1"/>
    <col min="7920" max="7920" width="21.42578125" style="38" customWidth="1"/>
    <col min="7921" max="7921" width="15.140625" style="38" customWidth="1"/>
    <col min="7922" max="7922" width="16.85546875" style="38" customWidth="1"/>
    <col min="7923" max="7923" width="9.85546875" style="38" customWidth="1"/>
    <col min="7924" max="7924" width="20.5703125" style="38" customWidth="1"/>
    <col min="7925" max="7926" width="15.140625" style="38" customWidth="1"/>
    <col min="7927" max="7927" width="16.7109375" style="38" customWidth="1"/>
    <col min="7928" max="7928" width="9.7109375" style="38" customWidth="1"/>
    <col min="7929" max="7929" width="18.140625" style="38" customWidth="1"/>
    <col min="7930" max="7930" width="11" style="38" customWidth="1"/>
    <col min="7931" max="7931" width="19.28515625" style="38" customWidth="1"/>
    <col min="7932" max="7932" width="8.5703125" style="38" customWidth="1"/>
    <col min="7933" max="7933" width="17.85546875" style="38" customWidth="1"/>
    <col min="7934" max="7934" width="8" style="38" customWidth="1"/>
    <col min="7935" max="7935" width="14.28515625" style="38" customWidth="1"/>
    <col min="7936" max="7936" width="11.85546875" style="38" customWidth="1"/>
    <col min="7937" max="8174" width="6.7109375" style="38"/>
    <col min="8175" max="8175" width="59.28515625" style="38" customWidth="1"/>
    <col min="8176" max="8176" width="21.42578125" style="38" customWidth="1"/>
    <col min="8177" max="8177" width="15.140625" style="38" customWidth="1"/>
    <col min="8178" max="8178" width="16.85546875" style="38" customWidth="1"/>
    <col min="8179" max="8179" width="9.85546875" style="38" customWidth="1"/>
    <col min="8180" max="8180" width="20.5703125" style="38" customWidth="1"/>
    <col min="8181" max="8182" width="15.140625" style="38" customWidth="1"/>
    <col min="8183" max="8183" width="16.7109375" style="38" customWidth="1"/>
    <col min="8184" max="8184" width="9.7109375" style="38" customWidth="1"/>
    <col min="8185" max="8185" width="18.140625" style="38" customWidth="1"/>
    <col min="8186" max="8186" width="11" style="38" customWidth="1"/>
    <col min="8187" max="8187" width="19.28515625" style="38" customWidth="1"/>
    <col min="8188" max="8188" width="8.5703125" style="38" customWidth="1"/>
    <col min="8189" max="8189" width="17.85546875" style="38" customWidth="1"/>
    <col min="8190" max="8190" width="8" style="38" customWidth="1"/>
    <col min="8191" max="8191" width="14.28515625" style="38" customWidth="1"/>
    <col min="8192" max="8192" width="11.85546875" style="38" customWidth="1"/>
    <col min="8193" max="8430" width="6.7109375" style="38"/>
    <col min="8431" max="8431" width="59.28515625" style="38" customWidth="1"/>
    <col min="8432" max="8432" width="21.42578125" style="38" customWidth="1"/>
    <col min="8433" max="8433" width="15.140625" style="38" customWidth="1"/>
    <col min="8434" max="8434" width="16.85546875" style="38" customWidth="1"/>
    <col min="8435" max="8435" width="9.85546875" style="38" customWidth="1"/>
    <col min="8436" max="8436" width="20.5703125" style="38" customWidth="1"/>
    <col min="8437" max="8438" width="15.140625" style="38" customWidth="1"/>
    <col min="8439" max="8439" width="16.7109375" style="38" customWidth="1"/>
    <col min="8440" max="8440" width="9.7109375" style="38" customWidth="1"/>
    <col min="8441" max="8441" width="18.140625" style="38" customWidth="1"/>
    <col min="8442" max="8442" width="11" style="38" customWidth="1"/>
    <col min="8443" max="8443" width="19.28515625" style="38" customWidth="1"/>
    <col min="8444" max="8444" width="8.5703125" style="38" customWidth="1"/>
    <col min="8445" max="8445" width="17.85546875" style="38" customWidth="1"/>
    <col min="8446" max="8446" width="8" style="38" customWidth="1"/>
    <col min="8447" max="8447" width="14.28515625" style="38" customWidth="1"/>
    <col min="8448" max="8448" width="11.85546875" style="38" customWidth="1"/>
    <col min="8449" max="8686" width="6.7109375" style="38"/>
    <col min="8687" max="8687" width="59.28515625" style="38" customWidth="1"/>
    <col min="8688" max="8688" width="21.42578125" style="38" customWidth="1"/>
    <col min="8689" max="8689" width="15.140625" style="38" customWidth="1"/>
    <col min="8690" max="8690" width="16.85546875" style="38" customWidth="1"/>
    <col min="8691" max="8691" width="9.85546875" style="38" customWidth="1"/>
    <col min="8692" max="8692" width="20.5703125" style="38" customWidth="1"/>
    <col min="8693" max="8694" width="15.140625" style="38" customWidth="1"/>
    <col min="8695" max="8695" width="16.7109375" style="38" customWidth="1"/>
    <col min="8696" max="8696" width="9.7109375" style="38" customWidth="1"/>
    <col min="8697" max="8697" width="18.140625" style="38" customWidth="1"/>
    <col min="8698" max="8698" width="11" style="38" customWidth="1"/>
    <col min="8699" max="8699" width="19.28515625" style="38" customWidth="1"/>
    <col min="8700" max="8700" width="8.5703125" style="38" customWidth="1"/>
    <col min="8701" max="8701" width="17.85546875" style="38" customWidth="1"/>
    <col min="8702" max="8702" width="8" style="38" customWidth="1"/>
    <col min="8703" max="8703" width="14.28515625" style="38" customWidth="1"/>
    <col min="8704" max="8704" width="11.85546875" style="38" customWidth="1"/>
    <col min="8705" max="8942" width="6.7109375" style="38"/>
    <col min="8943" max="8943" width="59.28515625" style="38" customWidth="1"/>
    <col min="8944" max="8944" width="21.42578125" style="38" customWidth="1"/>
    <col min="8945" max="8945" width="15.140625" style="38" customWidth="1"/>
    <col min="8946" max="8946" width="16.85546875" style="38" customWidth="1"/>
    <col min="8947" max="8947" width="9.85546875" style="38" customWidth="1"/>
    <col min="8948" max="8948" width="20.5703125" style="38" customWidth="1"/>
    <col min="8949" max="8950" width="15.140625" style="38" customWidth="1"/>
    <col min="8951" max="8951" width="16.7109375" style="38" customWidth="1"/>
    <col min="8952" max="8952" width="9.7109375" style="38" customWidth="1"/>
    <col min="8953" max="8953" width="18.140625" style="38" customWidth="1"/>
    <col min="8954" max="8954" width="11" style="38" customWidth="1"/>
    <col min="8955" max="8955" width="19.28515625" style="38" customWidth="1"/>
    <col min="8956" max="8956" width="8.5703125" style="38" customWidth="1"/>
    <col min="8957" max="8957" width="17.85546875" style="38" customWidth="1"/>
    <col min="8958" max="8958" width="8" style="38" customWidth="1"/>
    <col min="8959" max="8959" width="14.28515625" style="38" customWidth="1"/>
    <col min="8960" max="8960" width="11.85546875" style="38" customWidth="1"/>
    <col min="8961" max="9198" width="6.7109375" style="38"/>
    <col min="9199" max="9199" width="59.28515625" style="38" customWidth="1"/>
    <col min="9200" max="9200" width="21.42578125" style="38" customWidth="1"/>
    <col min="9201" max="9201" width="15.140625" style="38" customWidth="1"/>
    <col min="9202" max="9202" width="16.85546875" style="38" customWidth="1"/>
    <col min="9203" max="9203" width="9.85546875" style="38" customWidth="1"/>
    <col min="9204" max="9204" width="20.5703125" style="38" customWidth="1"/>
    <col min="9205" max="9206" width="15.140625" style="38" customWidth="1"/>
    <col min="9207" max="9207" width="16.7109375" style="38" customWidth="1"/>
    <col min="9208" max="9208" width="9.7109375" style="38" customWidth="1"/>
    <col min="9209" max="9209" width="18.140625" style="38" customWidth="1"/>
    <col min="9210" max="9210" width="11" style="38" customWidth="1"/>
    <col min="9211" max="9211" width="19.28515625" style="38" customWidth="1"/>
    <col min="9212" max="9212" width="8.5703125" style="38" customWidth="1"/>
    <col min="9213" max="9213" width="17.85546875" style="38" customWidth="1"/>
    <col min="9214" max="9214" width="8" style="38" customWidth="1"/>
    <col min="9215" max="9215" width="14.28515625" style="38" customWidth="1"/>
    <col min="9216" max="9216" width="11.85546875" style="38" customWidth="1"/>
    <col min="9217" max="9454" width="6.7109375" style="38"/>
    <col min="9455" max="9455" width="59.28515625" style="38" customWidth="1"/>
    <col min="9456" max="9456" width="21.42578125" style="38" customWidth="1"/>
    <col min="9457" max="9457" width="15.140625" style="38" customWidth="1"/>
    <col min="9458" max="9458" width="16.85546875" style="38" customWidth="1"/>
    <col min="9459" max="9459" width="9.85546875" style="38" customWidth="1"/>
    <col min="9460" max="9460" width="20.5703125" style="38" customWidth="1"/>
    <col min="9461" max="9462" width="15.140625" style="38" customWidth="1"/>
    <col min="9463" max="9463" width="16.7109375" style="38" customWidth="1"/>
    <col min="9464" max="9464" width="9.7109375" style="38" customWidth="1"/>
    <col min="9465" max="9465" width="18.140625" style="38" customWidth="1"/>
    <col min="9466" max="9466" width="11" style="38" customWidth="1"/>
    <col min="9467" max="9467" width="19.28515625" style="38" customWidth="1"/>
    <col min="9468" max="9468" width="8.5703125" style="38" customWidth="1"/>
    <col min="9469" max="9469" width="17.85546875" style="38" customWidth="1"/>
    <col min="9470" max="9470" width="8" style="38" customWidth="1"/>
    <col min="9471" max="9471" width="14.28515625" style="38" customWidth="1"/>
    <col min="9472" max="9472" width="11.85546875" style="38" customWidth="1"/>
    <col min="9473" max="9710" width="6.7109375" style="38"/>
    <col min="9711" max="9711" width="59.28515625" style="38" customWidth="1"/>
    <col min="9712" max="9712" width="21.42578125" style="38" customWidth="1"/>
    <col min="9713" max="9713" width="15.140625" style="38" customWidth="1"/>
    <col min="9714" max="9714" width="16.85546875" style="38" customWidth="1"/>
    <col min="9715" max="9715" width="9.85546875" style="38" customWidth="1"/>
    <col min="9716" max="9716" width="20.5703125" style="38" customWidth="1"/>
    <col min="9717" max="9718" width="15.140625" style="38" customWidth="1"/>
    <col min="9719" max="9719" width="16.7109375" style="38" customWidth="1"/>
    <col min="9720" max="9720" width="9.7109375" style="38" customWidth="1"/>
    <col min="9721" max="9721" width="18.140625" style="38" customWidth="1"/>
    <col min="9722" max="9722" width="11" style="38" customWidth="1"/>
    <col min="9723" max="9723" width="19.28515625" style="38" customWidth="1"/>
    <col min="9724" max="9724" width="8.5703125" style="38" customWidth="1"/>
    <col min="9725" max="9725" width="17.85546875" style="38" customWidth="1"/>
    <col min="9726" max="9726" width="8" style="38" customWidth="1"/>
    <col min="9727" max="9727" width="14.28515625" style="38" customWidth="1"/>
    <col min="9728" max="9728" width="11.85546875" style="38" customWidth="1"/>
    <col min="9729" max="9966" width="6.7109375" style="38"/>
    <col min="9967" max="9967" width="59.28515625" style="38" customWidth="1"/>
    <col min="9968" max="9968" width="21.42578125" style="38" customWidth="1"/>
    <col min="9969" max="9969" width="15.140625" style="38" customWidth="1"/>
    <col min="9970" max="9970" width="16.85546875" style="38" customWidth="1"/>
    <col min="9971" max="9971" width="9.85546875" style="38" customWidth="1"/>
    <col min="9972" max="9972" width="20.5703125" style="38" customWidth="1"/>
    <col min="9973" max="9974" width="15.140625" style="38" customWidth="1"/>
    <col min="9975" max="9975" width="16.7109375" style="38" customWidth="1"/>
    <col min="9976" max="9976" width="9.7109375" style="38" customWidth="1"/>
    <col min="9977" max="9977" width="18.140625" style="38" customWidth="1"/>
    <col min="9978" max="9978" width="11" style="38" customWidth="1"/>
    <col min="9979" max="9979" width="19.28515625" style="38" customWidth="1"/>
    <col min="9980" max="9980" width="8.5703125" style="38" customWidth="1"/>
    <col min="9981" max="9981" width="17.85546875" style="38" customWidth="1"/>
    <col min="9982" max="9982" width="8" style="38" customWidth="1"/>
    <col min="9983" max="9983" width="14.28515625" style="38" customWidth="1"/>
    <col min="9984" max="9984" width="11.85546875" style="38" customWidth="1"/>
    <col min="9985" max="10222" width="6.7109375" style="38"/>
    <col min="10223" max="10223" width="59.28515625" style="38" customWidth="1"/>
    <col min="10224" max="10224" width="21.42578125" style="38" customWidth="1"/>
    <col min="10225" max="10225" width="15.140625" style="38" customWidth="1"/>
    <col min="10226" max="10226" width="16.85546875" style="38" customWidth="1"/>
    <col min="10227" max="10227" width="9.85546875" style="38" customWidth="1"/>
    <col min="10228" max="10228" width="20.5703125" style="38" customWidth="1"/>
    <col min="10229" max="10230" width="15.140625" style="38" customWidth="1"/>
    <col min="10231" max="10231" width="16.7109375" style="38" customWidth="1"/>
    <col min="10232" max="10232" width="9.7109375" style="38" customWidth="1"/>
    <col min="10233" max="10233" width="18.140625" style="38" customWidth="1"/>
    <col min="10234" max="10234" width="11" style="38" customWidth="1"/>
    <col min="10235" max="10235" width="19.28515625" style="38" customWidth="1"/>
    <col min="10236" max="10236" width="8.5703125" style="38" customWidth="1"/>
    <col min="10237" max="10237" width="17.85546875" style="38" customWidth="1"/>
    <col min="10238" max="10238" width="8" style="38" customWidth="1"/>
    <col min="10239" max="10239" width="14.28515625" style="38" customWidth="1"/>
    <col min="10240" max="10240" width="11.85546875" style="38" customWidth="1"/>
    <col min="10241" max="10478" width="6.7109375" style="38"/>
    <col min="10479" max="10479" width="59.28515625" style="38" customWidth="1"/>
    <col min="10480" max="10480" width="21.42578125" style="38" customWidth="1"/>
    <col min="10481" max="10481" width="15.140625" style="38" customWidth="1"/>
    <col min="10482" max="10482" width="16.85546875" style="38" customWidth="1"/>
    <col min="10483" max="10483" width="9.85546875" style="38" customWidth="1"/>
    <col min="10484" max="10484" width="20.5703125" style="38" customWidth="1"/>
    <col min="10485" max="10486" width="15.140625" style="38" customWidth="1"/>
    <col min="10487" max="10487" width="16.7109375" style="38" customWidth="1"/>
    <col min="10488" max="10488" width="9.7109375" style="38" customWidth="1"/>
    <col min="10489" max="10489" width="18.140625" style="38" customWidth="1"/>
    <col min="10490" max="10490" width="11" style="38" customWidth="1"/>
    <col min="10491" max="10491" width="19.28515625" style="38" customWidth="1"/>
    <col min="10492" max="10492" width="8.5703125" style="38" customWidth="1"/>
    <col min="10493" max="10493" width="17.85546875" style="38" customWidth="1"/>
    <col min="10494" max="10494" width="8" style="38" customWidth="1"/>
    <col min="10495" max="10495" width="14.28515625" style="38" customWidth="1"/>
    <col min="10496" max="10496" width="11.85546875" style="38" customWidth="1"/>
    <col min="10497" max="10734" width="6.7109375" style="38"/>
    <col min="10735" max="10735" width="59.28515625" style="38" customWidth="1"/>
    <col min="10736" max="10736" width="21.42578125" style="38" customWidth="1"/>
    <col min="10737" max="10737" width="15.140625" style="38" customWidth="1"/>
    <col min="10738" max="10738" width="16.85546875" style="38" customWidth="1"/>
    <col min="10739" max="10739" width="9.85546875" style="38" customWidth="1"/>
    <col min="10740" max="10740" width="20.5703125" style="38" customWidth="1"/>
    <col min="10741" max="10742" width="15.140625" style="38" customWidth="1"/>
    <col min="10743" max="10743" width="16.7109375" style="38" customWidth="1"/>
    <col min="10744" max="10744" width="9.7109375" style="38" customWidth="1"/>
    <col min="10745" max="10745" width="18.140625" style="38" customWidth="1"/>
    <col min="10746" max="10746" width="11" style="38" customWidth="1"/>
    <col min="10747" max="10747" width="19.28515625" style="38" customWidth="1"/>
    <col min="10748" max="10748" width="8.5703125" style="38" customWidth="1"/>
    <col min="10749" max="10749" width="17.85546875" style="38" customWidth="1"/>
    <col min="10750" max="10750" width="8" style="38" customWidth="1"/>
    <col min="10751" max="10751" width="14.28515625" style="38" customWidth="1"/>
    <col min="10752" max="10752" width="11.85546875" style="38" customWidth="1"/>
    <col min="10753" max="10990" width="6.7109375" style="38"/>
    <col min="10991" max="10991" width="59.28515625" style="38" customWidth="1"/>
    <col min="10992" max="10992" width="21.42578125" style="38" customWidth="1"/>
    <col min="10993" max="10993" width="15.140625" style="38" customWidth="1"/>
    <col min="10994" max="10994" width="16.85546875" style="38" customWidth="1"/>
    <col min="10995" max="10995" width="9.85546875" style="38" customWidth="1"/>
    <col min="10996" max="10996" width="20.5703125" style="38" customWidth="1"/>
    <col min="10997" max="10998" width="15.140625" style="38" customWidth="1"/>
    <col min="10999" max="10999" width="16.7109375" style="38" customWidth="1"/>
    <col min="11000" max="11000" width="9.7109375" style="38" customWidth="1"/>
    <col min="11001" max="11001" width="18.140625" style="38" customWidth="1"/>
    <col min="11002" max="11002" width="11" style="38" customWidth="1"/>
    <col min="11003" max="11003" width="19.28515625" style="38" customWidth="1"/>
    <col min="11004" max="11004" width="8.5703125" style="38" customWidth="1"/>
    <col min="11005" max="11005" width="17.85546875" style="38" customWidth="1"/>
    <col min="11006" max="11006" width="8" style="38" customWidth="1"/>
    <col min="11007" max="11007" width="14.28515625" style="38" customWidth="1"/>
    <col min="11008" max="11008" width="11.85546875" style="38" customWidth="1"/>
    <col min="11009" max="11246" width="6.7109375" style="38"/>
    <col min="11247" max="11247" width="59.28515625" style="38" customWidth="1"/>
    <col min="11248" max="11248" width="21.42578125" style="38" customWidth="1"/>
    <col min="11249" max="11249" width="15.140625" style="38" customWidth="1"/>
    <col min="11250" max="11250" width="16.85546875" style="38" customWidth="1"/>
    <col min="11251" max="11251" width="9.85546875" style="38" customWidth="1"/>
    <col min="11252" max="11252" width="20.5703125" style="38" customWidth="1"/>
    <col min="11253" max="11254" width="15.140625" style="38" customWidth="1"/>
    <col min="11255" max="11255" width="16.7109375" style="38" customWidth="1"/>
    <col min="11256" max="11256" width="9.7109375" style="38" customWidth="1"/>
    <col min="11257" max="11257" width="18.140625" style="38" customWidth="1"/>
    <col min="11258" max="11258" width="11" style="38" customWidth="1"/>
    <col min="11259" max="11259" width="19.28515625" style="38" customWidth="1"/>
    <col min="11260" max="11260" width="8.5703125" style="38" customWidth="1"/>
    <col min="11261" max="11261" width="17.85546875" style="38" customWidth="1"/>
    <col min="11262" max="11262" width="8" style="38" customWidth="1"/>
    <col min="11263" max="11263" width="14.28515625" style="38" customWidth="1"/>
    <col min="11264" max="11264" width="11.85546875" style="38" customWidth="1"/>
    <col min="11265" max="11502" width="6.7109375" style="38"/>
    <col min="11503" max="11503" width="59.28515625" style="38" customWidth="1"/>
    <col min="11504" max="11504" width="21.42578125" style="38" customWidth="1"/>
    <col min="11505" max="11505" width="15.140625" style="38" customWidth="1"/>
    <col min="11506" max="11506" width="16.85546875" style="38" customWidth="1"/>
    <col min="11507" max="11507" width="9.85546875" style="38" customWidth="1"/>
    <col min="11508" max="11508" width="20.5703125" style="38" customWidth="1"/>
    <col min="11509" max="11510" width="15.140625" style="38" customWidth="1"/>
    <col min="11511" max="11511" width="16.7109375" style="38" customWidth="1"/>
    <col min="11512" max="11512" width="9.7109375" style="38" customWidth="1"/>
    <col min="11513" max="11513" width="18.140625" style="38" customWidth="1"/>
    <col min="11514" max="11514" width="11" style="38" customWidth="1"/>
    <col min="11515" max="11515" width="19.28515625" style="38" customWidth="1"/>
    <col min="11516" max="11516" width="8.5703125" style="38" customWidth="1"/>
    <col min="11517" max="11517" width="17.85546875" style="38" customWidth="1"/>
    <col min="11518" max="11518" width="8" style="38" customWidth="1"/>
    <col min="11519" max="11519" width="14.28515625" style="38" customWidth="1"/>
    <col min="11520" max="11520" width="11.85546875" style="38" customWidth="1"/>
    <col min="11521" max="11758" width="6.7109375" style="38"/>
    <col min="11759" max="11759" width="59.28515625" style="38" customWidth="1"/>
    <col min="11760" max="11760" width="21.42578125" style="38" customWidth="1"/>
    <col min="11761" max="11761" width="15.140625" style="38" customWidth="1"/>
    <col min="11762" max="11762" width="16.85546875" style="38" customWidth="1"/>
    <col min="11763" max="11763" width="9.85546875" style="38" customWidth="1"/>
    <col min="11764" max="11764" width="20.5703125" style="38" customWidth="1"/>
    <col min="11765" max="11766" width="15.140625" style="38" customWidth="1"/>
    <col min="11767" max="11767" width="16.7109375" style="38" customWidth="1"/>
    <col min="11768" max="11768" width="9.7109375" style="38" customWidth="1"/>
    <col min="11769" max="11769" width="18.140625" style="38" customWidth="1"/>
    <col min="11770" max="11770" width="11" style="38" customWidth="1"/>
    <col min="11771" max="11771" width="19.28515625" style="38" customWidth="1"/>
    <col min="11772" max="11772" width="8.5703125" style="38" customWidth="1"/>
    <col min="11773" max="11773" width="17.85546875" style="38" customWidth="1"/>
    <col min="11774" max="11774" width="8" style="38" customWidth="1"/>
    <col min="11775" max="11775" width="14.28515625" style="38" customWidth="1"/>
    <col min="11776" max="11776" width="11.85546875" style="38" customWidth="1"/>
    <col min="11777" max="12014" width="6.7109375" style="38"/>
    <col min="12015" max="12015" width="59.28515625" style="38" customWidth="1"/>
    <col min="12016" max="12016" width="21.42578125" style="38" customWidth="1"/>
    <col min="12017" max="12017" width="15.140625" style="38" customWidth="1"/>
    <col min="12018" max="12018" width="16.85546875" style="38" customWidth="1"/>
    <col min="12019" max="12019" width="9.85546875" style="38" customWidth="1"/>
    <col min="12020" max="12020" width="20.5703125" style="38" customWidth="1"/>
    <col min="12021" max="12022" width="15.140625" style="38" customWidth="1"/>
    <col min="12023" max="12023" width="16.7109375" style="38" customWidth="1"/>
    <col min="12024" max="12024" width="9.7109375" style="38" customWidth="1"/>
    <col min="12025" max="12025" width="18.140625" style="38" customWidth="1"/>
    <col min="12026" max="12026" width="11" style="38" customWidth="1"/>
    <col min="12027" max="12027" width="19.28515625" style="38" customWidth="1"/>
    <col min="12028" max="12028" width="8.5703125" style="38" customWidth="1"/>
    <col min="12029" max="12029" width="17.85546875" style="38" customWidth="1"/>
    <col min="12030" max="12030" width="8" style="38" customWidth="1"/>
    <col min="12031" max="12031" width="14.28515625" style="38" customWidth="1"/>
    <col min="12032" max="12032" width="11.85546875" style="38" customWidth="1"/>
    <col min="12033" max="12270" width="6.7109375" style="38"/>
    <col min="12271" max="12271" width="59.28515625" style="38" customWidth="1"/>
    <col min="12272" max="12272" width="21.42578125" style="38" customWidth="1"/>
    <col min="12273" max="12273" width="15.140625" style="38" customWidth="1"/>
    <col min="12274" max="12274" width="16.85546875" style="38" customWidth="1"/>
    <col min="12275" max="12275" width="9.85546875" style="38" customWidth="1"/>
    <col min="12276" max="12276" width="20.5703125" style="38" customWidth="1"/>
    <col min="12277" max="12278" width="15.140625" style="38" customWidth="1"/>
    <col min="12279" max="12279" width="16.7109375" style="38" customWidth="1"/>
    <col min="12280" max="12280" width="9.7109375" style="38" customWidth="1"/>
    <col min="12281" max="12281" width="18.140625" style="38" customWidth="1"/>
    <col min="12282" max="12282" width="11" style="38" customWidth="1"/>
    <col min="12283" max="12283" width="19.28515625" style="38" customWidth="1"/>
    <col min="12284" max="12284" width="8.5703125" style="38" customWidth="1"/>
    <col min="12285" max="12285" width="17.85546875" style="38" customWidth="1"/>
    <col min="12286" max="12286" width="8" style="38" customWidth="1"/>
    <col min="12287" max="12287" width="14.28515625" style="38" customWidth="1"/>
    <col min="12288" max="12288" width="11.85546875" style="38" customWidth="1"/>
    <col min="12289" max="12526" width="6.7109375" style="38"/>
    <col min="12527" max="12527" width="59.28515625" style="38" customWidth="1"/>
    <col min="12528" max="12528" width="21.42578125" style="38" customWidth="1"/>
    <col min="12529" max="12529" width="15.140625" style="38" customWidth="1"/>
    <col min="12530" max="12530" width="16.85546875" style="38" customWidth="1"/>
    <col min="12531" max="12531" width="9.85546875" style="38" customWidth="1"/>
    <col min="12532" max="12532" width="20.5703125" style="38" customWidth="1"/>
    <col min="12533" max="12534" width="15.140625" style="38" customWidth="1"/>
    <col min="12535" max="12535" width="16.7109375" style="38" customWidth="1"/>
    <col min="12536" max="12536" width="9.7109375" style="38" customWidth="1"/>
    <col min="12537" max="12537" width="18.140625" style="38" customWidth="1"/>
    <col min="12538" max="12538" width="11" style="38" customWidth="1"/>
    <col min="12539" max="12539" width="19.28515625" style="38" customWidth="1"/>
    <col min="12540" max="12540" width="8.5703125" style="38" customWidth="1"/>
    <col min="12541" max="12541" width="17.85546875" style="38" customWidth="1"/>
    <col min="12542" max="12542" width="8" style="38" customWidth="1"/>
    <col min="12543" max="12543" width="14.28515625" style="38" customWidth="1"/>
    <col min="12544" max="12544" width="11.85546875" style="38" customWidth="1"/>
    <col min="12545" max="12782" width="6.7109375" style="38"/>
    <col min="12783" max="12783" width="59.28515625" style="38" customWidth="1"/>
    <col min="12784" max="12784" width="21.42578125" style="38" customWidth="1"/>
    <col min="12785" max="12785" width="15.140625" style="38" customWidth="1"/>
    <col min="12786" max="12786" width="16.85546875" style="38" customWidth="1"/>
    <col min="12787" max="12787" width="9.85546875" style="38" customWidth="1"/>
    <col min="12788" max="12788" width="20.5703125" style="38" customWidth="1"/>
    <col min="12789" max="12790" width="15.140625" style="38" customWidth="1"/>
    <col min="12791" max="12791" width="16.7109375" style="38" customWidth="1"/>
    <col min="12792" max="12792" width="9.7109375" style="38" customWidth="1"/>
    <col min="12793" max="12793" width="18.140625" style="38" customWidth="1"/>
    <col min="12794" max="12794" width="11" style="38" customWidth="1"/>
    <col min="12795" max="12795" width="19.28515625" style="38" customWidth="1"/>
    <col min="12796" max="12796" width="8.5703125" style="38" customWidth="1"/>
    <col min="12797" max="12797" width="17.85546875" style="38" customWidth="1"/>
    <col min="12798" max="12798" width="8" style="38" customWidth="1"/>
    <col min="12799" max="12799" width="14.28515625" style="38" customWidth="1"/>
    <col min="12800" max="12800" width="11.85546875" style="38" customWidth="1"/>
    <col min="12801" max="13038" width="6.7109375" style="38"/>
    <col min="13039" max="13039" width="59.28515625" style="38" customWidth="1"/>
    <col min="13040" max="13040" width="21.42578125" style="38" customWidth="1"/>
    <col min="13041" max="13041" width="15.140625" style="38" customWidth="1"/>
    <col min="13042" max="13042" width="16.85546875" style="38" customWidth="1"/>
    <col min="13043" max="13043" width="9.85546875" style="38" customWidth="1"/>
    <col min="13044" max="13044" width="20.5703125" style="38" customWidth="1"/>
    <col min="13045" max="13046" width="15.140625" style="38" customWidth="1"/>
    <col min="13047" max="13047" width="16.7109375" style="38" customWidth="1"/>
    <col min="13048" max="13048" width="9.7109375" style="38" customWidth="1"/>
    <col min="13049" max="13049" width="18.140625" style="38" customWidth="1"/>
    <col min="13050" max="13050" width="11" style="38" customWidth="1"/>
    <col min="13051" max="13051" width="19.28515625" style="38" customWidth="1"/>
    <col min="13052" max="13052" width="8.5703125" style="38" customWidth="1"/>
    <col min="13053" max="13053" width="17.85546875" style="38" customWidth="1"/>
    <col min="13054" max="13054" width="8" style="38" customWidth="1"/>
    <col min="13055" max="13055" width="14.28515625" style="38" customWidth="1"/>
    <col min="13056" max="13056" width="11.85546875" style="38" customWidth="1"/>
    <col min="13057" max="13294" width="6.7109375" style="38"/>
    <col min="13295" max="13295" width="59.28515625" style="38" customWidth="1"/>
    <col min="13296" max="13296" width="21.42578125" style="38" customWidth="1"/>
    <col min="13297" max="13297" width="15.140625" style="38" customWidth="1"/>
    <col min="13298" max="13298" width="16.85546875" style="38" customWidth="1"/>
    <col min="13299" max="13299" width="9.85546875" style="38" customWidth="1"/>
    <col min="13300" max="13300" width="20.5703125" style="38" customWidth="1"/>
    <col min="13301" max="13302" width="15.140625" style="38" customWidth="1"/>
    <col min="13303" max="13303" width="16.7109375" style="38" customWidth="1"/>
    <col min="13304" max="13304" width="9.7109375" style="38" customWidth="1"/>
    <col min="13305" max="13305" width="18.140625" style="38" customWidth="1"/>
    <col min="13306" max="13306" width="11" style="38" customWidth="1"/>
    <col min="13307" max="13307" width="19.28515625" style="38" customWidth="1"/>
    <col min="13308" max="13308" width="8.5703125" style="38" customWidth="1"/>
    <col min="13309" max="13309" width="17.85546875" style="38" customWidth="1"/>
    <col min="13310" max="13310" width="8" style="38" customWidth="1"/>
    <col min="13311" max="13311" width="14.28515625" style="38" customWidth="1"/>
    <col min="13312" max="13312" width="11.85546875" style="38" customWidth="1"/>
    <col min="13313" max="13550" width="6.7109375" style="38"/>
    <col min="13551" max="13551" width="59.28515625" style="38" customWidth="1"/>
    <col min="13552" max="13552" width="21.42578125" style="38" customWidth="1"/>
    <col min="13553" max="13553" width="15.140625" style="38" customWidth="1"/>
    <col min="13554" max="13554" width="16.85546875" style="38" customWidth="1"/>
    <col min="13555" max="13555" width="9.85546875" style="38" customWidth="1"/>
    <col min="13556" max="13556" width="20.5703125" style="38" customWidth="1"/>
    <col min="13557" max="13558" width="15.140625" style="38" customWidth="1"/>
    <col min="13559" max="13559" width="16.7109375" style="38" customWidth="1"/>
    <col min="13560" max="13560" width="9.7109375" style="38" customWidth="1"/>
    <col min="13561" max="13561" width="18.140625" style="38" customWidth="1"/>
    <col min="13562" max="13562" width="11" style="38" customWidth="1"/>
    <col min="13563" max="13563" width="19.28515625" style="38" customWidth="1"/>
    <col min="13564" max="13564" width="8.5703125" style="38" customWidth="1"/>
    <col min="13565" max="13565" width="17.85546875" style="38" customWidth="1"/>
    <col min="13566" max="13566" width="8" style="38" customWidth="1"/>
    <col min="13567" max="13567" width="14.28515625" style="38" customWidth="1"/>
    <col min="13568" max="13568" width="11.85546875" style="38" customWidth="1"/>
    <col min="13569" max="13806" width="6.7109375" style="38"/>
    <col min="13807" max="13807" width="59.28515625" style="38" customWidth="1"/>
    <col min="13808" max="13808" width="21.42578125" style="38" customWidth="1"/>
    <col min="13809" max="13809" width="15.140625" style="38" customWidth="1"/>
    <col min="13810" max="13810" width="16.85546875" style="38" customWidth="1"/>
    <col min="13811" max="13811" width="9.85546875" style="38" customWidth="1"/>
    <col min="13812" max="13812" width="20.5703125" style="38" customWidth="1"/>
    <col min="13813" max="13814" width="15.140625" style="38" customWidth="1"/>
    <col min="13815" max="13815" width="16.7109375" style="38" customWidth="1"/>
    <col min="13816" max="13816" width="9.7109375" style="38" customWidth="1"/>
    <col min="13817" max="13817" width="18.140625" style="38" customWidth="1"/>
    <col min="13818" max="13818" width="11" style="38" customWidth="1"/>
    <col min="13819" max="13819" width="19.28515625" style="38" customWidth="1"/>
    <col min="13820" max="13820" width="8.5703125" style="38" customWidth="1"/>
    <col min="13821" max="13821" width="17.85546875" style="38" customWidth="1"/>
    <col min="13822" max="13822" width="8" style="38" customWidth="1"/>
    <col min="13823" max="13823" width="14.28515625" style="38" customWidth="1"/>
    <col min="13824" max="13824" width="11.85546875" style="38" customWidth="1"/>
    <col min="13825" max="14062" width="6.7109375" style="38"/>
    <col min="14063" max="14063" width="59.28515625" style="38" customWidth="1"/>
    <col min="14064" max="14064" width="21.42578125" style="38" customWidth="1"/>
    <col min="14065" max="14065" width="15.140625" style="38" customWidth="1"/>
    <col min="14066" max="14066" width="16.85546875" style="38" customWidth="1"/>
    <col min="14067" max="14067" width="9.85546875" style="38" customWidth="1"/>
    <col min="14068" max="14068" width="20.5703125" style="38" customWidth="1"/>
    <col min="14069" max="14070" width="15.140625" style="38" customWidth="1"/>
    <col min="14071" max="14071" width="16.7109375" style="38" customWidth="1"/>
    <col min="14072" max="14072" width="9.7109375" style="38" customWidth="1"/>
    <col min="14073" max="14073" width="18.140625" style="38" customWidth="1"/>
    <col min="14074" max="14074" width="11" style="38" customWidth="1"/>
    <col min="14075" max="14075" width="19.28515625" style="38" customWidth="1"/>
    <col min="14076" max="14076" width="8.5703125" style="38" customWidth="1"/>
    <col min="14077" max="14077" width="17.85546875" style="38" customWidth="1"/>
    <col min="14078" max="14078" width="8" style="38" customWidth="1"/>
    <col min="14079" max="14079" width="14.28515625" style="38" customWidth="1"/>
    <col min="14080" max="14080" width="11.85546875" style="38" customWidth="1"/>
    <col min="14081" max="14318" width="6.7109375" style="38"/>
    <col min="14319" max="14319" width="59.28515625" style="38" customWidth="1"/>
    <col min="14320" max="14320" width="21.42578125" style="38" customWidth="1"/>
    <col min="14321" max="14321" width="15.140625" style="38" customWidth="1"/>
    <col min="14322" max="14322" width="16.85546875" style="38" customWidth="1"/>
    <col min="14323" max="14323" width="9.85546875" style="38" customWidth="1"/>
    <col min="14324" max="14324" width="20.5703125" style="38" customWidth="1"/>
    <col min="14325" max="14326" width="15.140625" style="38" customWidth="1"/>
    <col min="14327" max="14327" width="16.7109375" style="38" customWidth="1"/>
    <col min="14328" max="14328" width="9.7109375" style="38" customWidth="1"/>
    <col min="14329" max="14329" width="18.140625" style="38" customWidth="1"/>
    <col min="14330" max="14330" width="11" style="38" customWidth="1"/>
    <col min="14331" max="14331" width="19.28515625" style="38" customWidth="1"/>
    <col min="14332" max="14332" width="8.5703125" style="38" customWidth="1"/>
    <col min="14333" max="14333" width="17.85546875" style="38" customWidth="1"/>
    <col min="14334" max="14334" width="8" style="38" customWidth="1"/>
    <col min="14335" max="14335" width="14.28515625" style="38" customWidth="1"/>
    <col min="14336" max="14336" width="11.85546875" style="38" customWidth="1"/>
    <col min="14337" max="14574" width="6.7109375" style="38"/>
    <col min="14575" max="14575" width="59.28515625" style="38" customWidth="1"/>
    <col min="14576" max="14576" width="21.42578125" style="38" customWidth="1"/>
    <col min="14577" max="14577" width="15.140625" style="38" customWidth="1"/>
    <col min="14578" max="14578" width="16.85546875" style="38" customWidth="1"/>
    <col min="14579" max="14579" width="9.85546875" style="38" customWidth="1"/>
    <col min="14580" max="14580" width="20.5703125" style="38" customWidth="1"/>
    <col min="14581" max="14582" width="15.140625" style="38" customWidth="1"/>
    <col min="14583" max="14583" width="16.7109375" style="38" customWidth="1"/>
    <col min="14584" max="14584" width="9.7109375" style="38" customWidth="1"/>
    <col min="14585" max="14585" width="18.140625" style="38" customWidth="1"/>
    <col min="14586" max="14586" width="11" style="38" customWidth="1"/>
    <col min="14587" max="14587" width="19.28515625" style="38" customWidth="1"/>
    <col min="14588" max="14588" width="8.5703125" style="38" customWidth="1"/>
    <col min="14589" max="14589" width="17.85546875" style="38" customWidth="1"/>
    <col min="14590" max="14590" width="8" style="38" customWidth="1"/>
    <col min="14591" max="14591" width="14.28515625" style="38" customWidth="1"/>
    <col min="14592" max="14592" width="11.85546875" style="38" customWidth="1"/>
    <col min="14593" max="14830" width="6.7109375" style="38"/>
    <col min="14831" max="14831" width="59.28515625" style="38" customWidth="1"/>
    <col min="14832" max="14832" width="21.42578125" style="38" customWidth="1"/>
    <col min="14833" max="14833" width="15.140625" style="38" customWidth="1"/>
    <col min="14834" max="14834" width="16.85546875" style="38" customWidth="1"/>
    <col min="14835" max="14835" width="9.85546875" style="38" customWidth="1"/>
    <col min="14836" max="14836" width="20.5703125" style="38" customWidth="1"/>
    <col min="14837" max="14838" width="15.140625" style="38" customWidth="1"/>
    <col min="14839" max="14839" width="16.7109375" style="38" customWidth="1"/>
    <col min="14840" max="14840" width="9.7109375" style="38" customWidth="1"/>
    <col min="14841" max="14841" width="18.140625" style="38" customWidth="1"/>
    <col min="14842" max="14842" width="11" style="38" customWidth="1"/>
    <col min="14843" max="14843" width="19.28515625" style="38" customWidth="1"/>
    <col min="14844" max="14844" width="8.5703125" style="38" customWidth="1"/>
    <col min="14845" max="14845" width="17.85546875" style="38" customWidth="1"/>
    <col min="14846" max="14846" width="8" style="38" customWidth="1"/>
    <col min="14847" max="14847" width="14.28515625" style="38" customWidth="1"/>
    <col min="14848" max="14848" width="11.85546875" style="38" customWidth="1"/>
    <col min="14849" max="15086" width="6.7109375" style="38"/>
    <col min="15087" max="15087" width="59.28515625" style="38" customWidth="1"/>
    <col min="15088" max="15088" width="21.42578125" style="38" customWidth="1"/>
    <col min="15089" max="15089" width="15.140625" style="38" customWidth="1"/>
    <col min="15090" max="15090" width="16.85546875" style="38" customWidth="1"/>
    <col min="15091" max="15091" width="9.85546875" style="38" customWidth="1"/>
    <col min="15092" max="15092" width="20.5703125" style="38" customWidth="1"/>
    <col min="15093" max="15094" width="15.140625" style="38" customWidth="1"/>
    <col min="15095" max="15095" width="16.7109375" style="38" customWidth="1"/>
    <col min="15096" max="15096" width="9.7109375" style="38" customWidth="1"/>
    <col min="15097" max="15097" width="18.140625" style="38" customWidth="1"/>
    <col min="15098" max="15098" width="11" style="38" customWidth="1"/>
    <col min="15099" max="15099" width="19.28515625" style="38" customWidth="1"/>
    <col min="15100" max="15100" width="8.5703125" style="38" customWidth="1"/>
    <col min="15101" max="15101" width="17.85546875" style="38" customWidth="1"/>
    <col min="15102" max="15102" width="8" style="38" customWidth="1"/>
    <col min="15103" max="15103" width="14.28515625" style="38" customWidth="1"/>
    <col min="15104" max="15104" width="11.85546875" style="38" customWidth="1"/>
    <col min="15105" max="15342" width="6.7109375" style="38"/>
    <col min="15343" max="15343" width="59.28515625" style="38" customWidth="1"/>
    <col min="15344" max="15344" width="21.42578125" style="38" customWidth="1"/>
    <col min="15345" max="15345" width="15.140625" style="38" customWidth="1"/>
    <col min="15346" max="15346" width="16.85546875" style="38" customWidth="1"/>
    <col min="15347" max="15347" width="9.85546875" style="38" customWidth="1"/>
    <col min="15348" max="15348" width="20.5703125" style="38" customWidth="1"/>
    <col min="15349" max="15350" width="15.140625" style="38" customWidth="1"/>
    <col min="15351" max="15351" width="16.7109375" style="38" customWidth="1"/>
    <col min="15352" max="15352" width="9.7109375" style="38" customWidth="1"/>
    <col min="15353" max="15353" width="18.140625" style="38" customWidth="1"/>
    <col min="15354" max="15354" width="11" style="38" customWidth="1"/>
    <col min="15355" max="15355" width="19.28515625" style="38" customWidth="1"/>
    <col min="15356" max="15356" width="8.5703125" style="38" customWidth="1"/>
    <col min="15357" max="15357" width="17.85546875" style="38" customWidth="1"/>
    <col min="15358" max="15358" width="8" style="38" customWidth="1"/>
    <col min="15359" max="15359" width="14.28515625" style="38" customWidth="1"/>
    <col min="15360" max="15360" width="11.85546875" style="38" customWidth="1"/>
    <col min="15361" max="15598" width="6.7109375" style="38"/>
    <col min="15599" max="15599" width="59.28515625" style="38" customWidth="1"/>
    <col min="15600" max="15600" width="21.42578125" style="38" customWidth="1"/>
    <col min="15601" max="15601" width="15.140625" style="38" customWidth="1"/>
    <col min="15602" max="15602" width="16.85546875" style="38" customWidth="1"/>
    <col min="15603" max="15603" width="9.85546875" style="38" customWidth="1"/>
    <col min="15604" max="15604" width="20.5703125" style="38" customWidth="1"/>
    <col min="15605" max="15606" width="15.140625" style="38" customWidth="1"/>
    <col min="15607" max="15607" width="16.7109375" style="38" customWidth="1"/>
    <col min="15608" max="15608" width="9.7109375" style="38" customWidth="1"/>
    <col min="15609" max="15609" width="18.140625" style="38" customWidth="1"/>
    <col min="15610" max="15610" width="11" style="38" customWidth="1"/>
    <col min="15611" max="15611" width="19.28515625" style="38" customWidth="1"/>
    <col min="15612" max="15612" width="8.5703125" style="38" customWidth="1"/>
    <col min="15613" max="15613" width="17.85546875" style="38" customWidth="1"/>
    <col min="15614" max="15614" width="8" style="38" customWidth="1"/>
    <col min="15615" max="15615" width="14.28515625" style="38" customWidth="1"/>
    <col min="15616" max="15616" width="11.85546875" style="38" customWidth="1"/>
    <col min="15617" max="15854" width="6.7109375" style="38"/>
    <col min="15855" max="15855" width="59.28515625" style="38" customWidth="1"/>
    <col min="15856" max="15856" width="21.42578125" style="38" customWidth="1"/>
    <col min="15857" max="15857" width="15.140625" style="38" customWidth="1"/>
    <col min="15858" max="15858" width="16.85546875" style="38" customWidth="1"/>
    <col min="15859" max="15859" width="9.85546875" style="38" customWidth="1"/>
    <col min="15860" max="15860" width="20.5703125" style="38" customWidth="1"/>
    <col min="15861" max="15862" width="15.140625" style="38" customWidth="1"/>
    <col min="15863" max="15863" width="16.7109375" style="38" customWidth="1"/>
    <col min="15864" max="15864" width="9.7109375" style="38" customWidth="1"/>
    <col min="15865" max="15865" width="18.140625" style="38" customWidth="1"/>
    <col min="15866" max="15866" width="11" style="38" customWidth="1"/>
    <col min="15867" max="15867" width="19.28515625" style="38" customWidth="1"/>
    <col min="15868" max="15868" width="8.5703125" style="38" customWidth="1"/>
    <col min="15869" max="15869" width="17.85546875" style="38" customWidth="1"/>
    <col min="15870" max="15870" width="8" style="38" customWidth="1"/>
    <col min="15871" max="15871" width="14.28515625" style="38" customWidth="1"/>
    <col min="15872" max="15872" width="11.85546875" style="38" customWidth="1"/>
    <col min="15873" max="16110" width="6.7109375" style="38"/>
    <col min="16111" max="16111" width="59.28515625" style="38" customWidth="1"/>
    <col min="16112" max="16112" width="21.42578125" style="38" customWidth="1"/>
    <col min="16113" max="16113" width="15.140625" style="38" customWidth="1"/>
    <col min="16114" max="16114" width="16.85546875" style="38" customWidth="1"/>
    <col min="16115" max="16115" width="9.85546875" style="38" customWidth="1"/>
    <col min="16116" max="16116" width="20.5703125" style="38" customWidth="1"/>
    <col min="16117" max="16118" width="15.140625" style="38" customWidth="1"/>
    <col min="16119" max="16119" width="16.7109375" style="38" customWidth="1"/>
    <col min="16120" max="16120" width="9.7109375" style="38" customWidth="1"/>
    <col min="16121" max="16121" width="18.140625" style="38" customWidth="1"/>
    <col min="16122" max="16122" width="11" style="38" customWidth="1"/>
    <col min="16123" max="16123" width="19.28515625" style="38" customWidth="1"/>
    <col min="16124" max="16124" width="8.5703125" style="38" customWidth="1"/>
    <col min="16125" max="16125" width="17.85546875" style="38" customWidth="1"/>
    <col min="16126" max="16126" width="8" style="38" customWidth="1"/>
    <col min="16127" max="16127" width="14.28515625" style="38" customWidth="1"/>
    <col min="16128" max="16128" width="11.85546875" style="38" customWidth="1"/>
    <col min="16129" max="16384" width="6.7109375" style="38"/>
  </cols>
  <sheetData>
    <row r="1" spans="1:18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J1" s="230"/>
      <c r="Q1" s="231" t="s">
        <v>100</v>
      </c>
    </row>
    <row r="3" spans="1:18" ht="18.75" customHeight="1" x14ac:dyDescent="0.2">
      <c r="A3" s="1042" t="s">
        <v>331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</row>
    <row r="4" spans="1:18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</row>
    <row r="5" spans="1:18" ht="16.5" customHeight="1" thickBot="1" x14ac:dyDescent="0.3">
      <c r="A5" s="234"/>
      <c r="B5" s="1031" t="s">
        <v>818</v>
      </c>
      <c r="C5" s="1032"/>
      <c r="D5" s="1032"/>
      <c r="E5" s="1033"/>
      <c r="F5" s="1034" t="s">
        <v>886</v>
      </c>
      <c r="G5" s="1035"/>
      <c r="H5" s="1035"/>
      <c r="I5" s="1035"/>
      <c r="J5" s="1035"/>
      <c r="K5" s="1035"/>
      <c r="L5" s="1035"/>
      <c r="M5" s="1035"/>
      <c r="N5" s="1035"/>
      <c r="O5" s="1035"/>
      <c r="P5" s="1035"/>
      <c r="Q5" s="1035"/>
      <c r="R5" s="1036"/>
    </row>
    <row r="6" spans="1:18" ht="16.5" thickBot="1" x14ac:dyDescent="0.3">
      <c r="A6" s="235"/>
      <c r="B6" s="246" t="s">
        <v>64</v>
      </c>
      <c r="C6" s="284" t="s">
        <v>65</v>
      </c>
      <c r="D6" s="238"/>
      <c r="E6" s="239"/>
      <c r="F6" s="246" t="s">
        <v>64</v>
      </c>
      <c r="G6" s="284" t="s">
        <v>65</v>
      </c>
      <c r="H6" s="237"/>
      <c r="I6" s="238"/>
      <c r="J6" s="239"/>
      <c r="K6" s="1037" t="s">
        <v>99</v>
      </c>
      <c r="L6" s="1038"/>
      <c r="M6" s="1038"/>
      <c r="N6" s="1038"/>
      <c r="O6" s="1038"/>
      <c r="P6" s="1038"/>
      <c r="Q6" s="1038"/>
      <c r="R6" s="1039"/>
    </row>
    <row r="7" spans="1:18" ht="16.5" customHeight="1" thickBot="1" x14ac:dyDescent="0.3">
      <c r="A7" s="245" t="s">
        <v>73</v>
      </c>
      <c r="B7" s="246" t="s">
        <v>66</v>
      </c>
      <c r="C7" s="247" t="s">
        <v>67</v>
      </c>
      <c r="D7" s="248" t="s">
        <v>68</v>
      </c>
      <c r="E7" s="239" t="s">
        <v>69</v>
      </c>
      <c r="F7" s="246" t="s">
        <v>66</v>
      </c>
      <c r="G7" s="247" t="s">
        <v>67</v>
      </c>
      <c r="H7" s="616" t="s">
        <v>105</v>
      </c>
      <c r="I7" s="248" t="s">
        <v>68</v>
      </c>
      <c r="J7" s="239" t="s">
        <v>69</v>
      </c>
      <c r="K7" s="1040" t="s">
        <v>43</v>
      </c>
      <c r="L7" s="1041"/>
      <c r="M7" s="1040" t="s">
        <v>44</v>
      </c>
      <c r="N7" s="1041"/>
      <c r="O7" s="1040" t="s">
        <v>45</v>
      </c>
      <c r="P7" s="1041"/>
      <c r="Q7" s="1040" t="s">
        <v>122</v>
      </c>
      <c r="R7" s="1041"/>
    </row>
    <row r="8" spans="1:18" x14ac:dyDescent="0.25">
      <c r="A8" s="235"/>
      <c r="B8" s="246" t="s">
        <v>70</v>
      </c>
      <c r="C8" s="247" t="s">
        <v>192</v>
      </c>
      <c r="D8" s="248" t="s">
        <v>72</v>
      </c>
      <c r="E8" s="239" t="s">
        <v>325</v>
      </c>
      <c r="F8" s="246" t="s">
        <v>70</v>
      </c>
      <c r="G8" s="247" t="s">
        <v>192</v>
      </c>
      <c r="H8" s="249" t="s">
        <v>190</v>
      </c>
      <c r="I8" s="248" t="s">
        <v>72</v>
      </c>
      <c r="J8" s="239" t="s">
        <v>326</v>
      </c>
      <c r="K8" s="250" t="s">
        <v>68</v>
      </c>
      <c r="L8" s="239" t="s">
        <v>69</v>
      </c>
      <c r="M8" s="250" t="s">
        <v>68</v>
      </c>
      <c r="N8" s="239" t="s">
        <v>69</v>
      </c>
      <c r="O8" s="250" t="s">
        <v>68</v>
      </c>
      <c r="P8" s="239" t="s">
        <v>69</v>
      </c>
      <c r="Q8" s="250" t="s">
        <v>68</v>
      </c>
      <c r="R8" s="251" t="s">
        <v>69</v>
      </c>
    </row>
    <row r="9" spans="1:18" x14ac:dyDescent="0.25">
      <c r="A9" s="245"/>
      <c r="B9" s="246" t="s">
        <v>74</v>
      </c>
      <c r="C9" s="247" t="s">
        <v>176</v>
      </c>
      <c r="D9" s="252"/>
      <c r="E9" s="239"/>
      <c r="F9" s="246" t="s">
        <v>74</v>
      </c>
      <c r="G9" s="247" t="s">
        <v>176</v>
      </c>
      <c r="H9" s="249" t="s">
        <v>191</v>
      </c>
      <c r="I9" s="252"/>
      <c r="J9" s="239"/>
      <c r="K9" s="250" t="s">
        <v>72</v>
      </c>
      <c r="L9" s="239" t="s">
        <v>325</v>
      </c>
      <c r="M9" s="250" t="s">
        <v>72</v>
      </c>
      <c r="N9" s="239" t="s">
        <v>325</v>
      </c>
      <c r="O9" s="250" t="s">
        <v>72</v>
      </c>
      <c r="P9" s="239" t="s">
        <v>325</v>
      </c>
      <c r="Q9" s="250" t="s">
        <v>72</v>
      </c>
      <c r="R9" s="251" t="s">
        <v>325</v>
      </c>
    </row>
    <row r="10" spans="1:18" x14ac:dyDescent="0.25">
      <c r="A10" s="235"/>
      <c r="B10" s="246" t="s">
        <v>58</v>
      </c>
      <c r="C10" s="247" t="s">
        <v>58</v>
      </c>
      <c r="D10" s="248" t="s">
        <v>58</v>
      </c>
      <c r="E10" s="239"/>
      <c r="F10" s="246" t="s">
        <v>58</v>
      </c>
      <c r="G10" s="247" t="s">
        <v>58</v>
      </c>
      <c r="H10" s="249" t="s">
        <v>58</v>
      </c>
      <c r="I10" s="248" t="s">
        <v>58</v>
      </c>
      <c r="J10" s="239"/>
      <c r="K10" s="250" t="s">
        <v>58</v>
      </c>
      <c r="L10" s="239"/>
      <c r="M10" s="250" t="s">
        <v>58</v>
      </c>
      <c r="N10" s="239"/>
      <c r="O10" s="250" t="s">
        <v>58</v>
      </c>
      <c r="P10" s="239"/>
      <c r="Q10" s="250" t="s">
        <v>58</v>
      </c>
      <c r="R10" s="251"/>
    </row>
    <row r="11" spans="1:18" ht="16.5" thickBot="1" x14ac:dyDescent="0.3">
      <c r="A11" s="285"/>
      <c r="B11" s="286">
        <v>1</v>
      </c>
      <c r="C11" s="287">
        <v>2</v>
      </c>
      <c r="D11" s="288">
        <v>3</v>
      </c>
      <c r="E11" s="289">
        <v>4</v>
      </c>
      <c r="F11" s="286">
        <v>6</v>
      </c>
      <c r="G11" s="289">
        <v>7</v>
      </c>
      <c r="H11" s="289">
        <v>8</v>
      </c>
      <c r="I11" s="289">
        <v>9</v>
      </c>
      <c r="J11" s="289">
        <v>10</v>
      </c>
      <c r="K11" s="286">
        <v>11</v>
      </c>
      <c r="L11" s="290">
        <v>12</v>
      </c>
      <c r="M11" s="286">
        <v>13</v>
      </c>
      <c r="N11" s="290">
        <v>14</v>
      </c>
      <c r="O11" s="286">
        <v>15</v>
      </c>
      <c r="P11" s="290">
        <v>16</v>
      </c>
      <c r="Q11" s="288">
        <v>17</v>
      </c>
      <c r="R11" s="291">
        <v>18</v>
      </c>
    </row>
    <row r="12" spans="1:18" ht="18.95" customHeight="1" x14ac:dyDescent="0.25">
      <c r="A12" s="260" t="s">
        <v>952</v>
      </c>
      <c r="B12" s="261">
        <v>115632615</v>
      </c>
      <c r="C12" s="262">
        <v>2558335</v>
      </c>
      <c r="D12" s="262">
        <v>113074280</v>
      </c>
      <c r="E12" s="263">
        <v>297</v>
      </c>
      <c r="F12" s="261">
        <v>115632615</v>
      </c>
      <c r="G12" s="262">
        <v>2558335</v>
      </c>
      <c r="H12" s="262">
        <v>0</v>
      </c>
      <c r="I12" s="262">
        <v>113074280</v>
      </c>
      <c r="J12" s="263">
        <v>301</v>
      </c>
      <c r="K12" s="264">
        <v>113074280</v>
      </c>
      <c r="L12" s="265">
        <v>301</v>
      </c>
      <c r="M12" s="264">
        <v>0</v>
      </c>
      <c r="N12" s="265">
        <v>0</v>
      </c>
      <c r="O12" s="264">
        <v>0</v>
      </c>
      <c r="P12" s="265">
        <v>0</v>
      </c>
      <c r="Q12" s="264">
        <v>0</v>
      </c>
      <c r="R12" s="265">
        <v>0</v>
      </c>
    </row>
    <row r="13" spans="1:18" ht="18.95" customHeight="1" x14ac:dyDescent="0.25">
      <c r="A13" s="267" t="s">
        <v>953</v>
      </c>
      <c r="B13" s="268">
        <v>0</v>
      </c>
      <c r="C13" s="269">
        <v>0</v>
      </c>
      <c r="D13" s="269">
        <v>0</v>
      </c>
      <c r="E13" s="270">
        <v>0</v>
      </c>
      <c r="F13" s="268">
        <v>0</v>
      </c>
      <c r="G13" s="269">
        <v>0</v>
      </c>
      <c r="H13" s="269">
        <v>0</v>
      </c>
      <c r="I13" s="269">
        <v>0</v>
      </c>
      <c r="J13" s="270">
        <v>0</v>
      </c>
      <c r="K13" s="271">
        <v>0</v>
      </c>
      <c r="L13" s="272">
        <v>0</v>
      </c>
      <c r="M13" s="271">
        <v>0</v>
      </c>
      <c r="N13" s="272">
        <v>0</v>
      </c>
      <c r="O13" s="271">
        <v>0</v>
      </c>
      <c r="P13" s="272">
        <v>0</v>
      </c>
      <c r="Q13" s="271">
        <v>0</v>
      </c>
      <c r="R13" s="272">
        <v>0</v>
      </c>
    </row>
    <row r="14" spans="1:18" ht="18.95" customHeight="1" x14ac:dyDescent="0.25">
      <c r="A14" s="267" t="s">
        <v>954</v>
      </c>
      <c r="B14" s="268">
        <v>0</v>
      </c>
      <c r="C14" s="269">
        <v>0</v>
      </c>
      <c r="D14" s="269">
        <v>0</v>
      </c>
      <c r="E14" s="270">
        <v>0</v>
      </c>
      <c r="F14" s="268">
        <v>0</v>
      </c>
      <c r="G14" s="269">
        <v>0</v>
      </c>
      <c r="H14" s="269">
        <v>0</v>
      </c>
      <c r="I14" s="269">
        <v>0</v>
      </c>
      <c r="J14" s="270">
        <v>0</v>
      </c>
      <c r="K14" s="271">
        <v>0</v>
      </c>
      <c r="L14" s="272">
        <v>0</v>
      </c>
      <c r="M14" s="271">
        <v>0</v>
      </c>
      <c r="N14" s="272">
        <v>0</v>
      </c>
      <c r="O14" s="271">
        <v>0</v>
      </c>
      <c r="P14" s="272">
        <v>0</v>
      </c>
      <c r="Q14" s="271">
        <v>0</v>
      </c>
      <c r="R14" s="272">
        <v>0</v>
      </c>
    </row>
    <row r="15" spans="1:18" ht="18.95" customHeight="1" x14ac:dyDescent="0.25">
      <c r="A15" s="267" t="s">
        <v>955</v>
      </c>
      <c r="B15" s="268">
        <v>0</v>
      </c>
      <c r="C15" s="269">
        <v>0</v>
      </c>
      <c r="D15" s="269">
        <v>0</v>
      </c>
      <c r="E15" s="270">
        <v>0</v>
      </c>
      <c r="F15" s="268">
        <v>0</v>
      </c>
      <c r="G15" s="269">
        <v>0</v>
      </c>
      <c r="H15" s="269">
        <v>0</v>
      </c>
      <c r="I15" s="269">
        <v>0</v>
      </c>
      <c r="J15" s="270">
        <v>0</v>
      </c>
      <c r="K15" s="271">
        <v>0</v>
      </c>
      <c r="L15" s="272">
        <v>0</v>
      </c>
      <c r="M15" s="271">
        <v>0</v>
      </c>
      <c r="N15" s="272">
        <v>0</v>
      </c>
      <c r="O15" s="271">
        <v>0</v>
      </c>
      <c r="P15" s="272">
        <v>0</v>
      </c>
      <c r="Q15" s="271">
        <v>0</v>
      </c>
      <c r="R15" s="272">
        <v>0</v>
      </c>
    </row>
    <row r="16" spans="1:18" ht="18.95" customHeight="1" x14ac:dyDescent="0.25">
      <c r="A16" s="267" t="s">
        <v>956</v>
      </c>
      <c r="B16" s="268">
        <v>39229455</v>
      </c>
      <c r="C16" s="269">
        <v>1421992</v>
      </c>
      <c r="D16" s="269">
        <v>37807463</v>
      </c>
      <c r="E16" s="270">
        <v>89</v>
      </c>
      <c r="F16" s="268">
        <v>38988725</v>
      </c>
      <c r="G16" s="269">
        <v>2251992</v>
      </c>
      <c r="H16" s="269">
        <v>0</v>
      </c>
      <c r="I16" s="269">
        <v>36736733</v>
      </c>
      <c r="J16" s="270">
        <v>89</v>
      </c>
      <c r="K16" s="271">
        <v>36736733</v>
      </c>
      <c r="L16" s="272">
        <v>89</v>
      </c>
      <c r="M16" s="271">
        <v>0</v>
      </c>
      <c r="N16" s="272">
        <v>0</v>
      </c>
      <c r="O16" s="271">
        <v>0</v>
      </c>
      <c r="P16" s="272">
        <v>0</v>
      </c>
      <c r="Q16" s="271">
        <v>0</v>
      </c>
      <c r="R16" s="272">
        <v>0</v>
      </c>
    </row>
    <row r="17" spans="1:18" ht="18.95" customHeight="1" x14ac:dyDescent="0.25">
      <c r="A17" s="267" t="s">
        <v>957</v>
      </c>
      <c r="B17" s="268">
        <v>413612036</v>
      </c>
      <c r="C17" s="269">
        <v>18035807</v>
      </c>
      <c r="D17" s="269">
        <v>395576229</v>
      </c>
      <c r="E17" s="270">
        <v>1033</v>
      </c>
      <c r="F17" s="268">
        <v>417766604</v>
      </c>
      <c r="G17" s="269">
        <v>18035807</v>
      </c>
      <c r="H17" s="269">
        <v>0</v>
      </c>
      <c r="I17" s="269">
        <v>399730797</v>
      </c>
      <c r="J17" s="270">
        <v>1045</v>
      </c>
      <c r="K17" s="271">
        <v>399730797</v>
      </c>
      <c r="L17" s="272">
        <v>1045</v>
      </c>
      <c r="M17" s="271">
        <v>0</v>
      </c>
      <c r="N17" s="272">
        <v>0</v>
      </c>
      <c r="O17" s="271">
        <v>0</v>
      </c>
      <c r="P17" s="272">
        <v>0</v>
      </c>
      <c r="Q17" s="271">
        <v>0</v>
      </c>
      <c r="R17" s="272">
        <v>0</v>
      </c>
    </row>
    <row r="18" spans="1:18" ht="18.95" customHeight="1" x14ac:dyDescent="0.25">
      <c r="A18" s="267" t="s">
        <v>958</v>
      </c>
      <c r="B18" s="268">
        <v>0</v>
      </c>
      <c r="C18" s="269">
        <v>0</v>
      </c>
      <c r="D18" s="269">
        <v>0</v>
      </c>
      <c r="E18" s="270">
        <v>0</v>
      </c>
      <c r="F18" s="268">
        <v>0</v>
      </c>
      <c r="G18" s="269">
        <v>0</v>
      </c>
      <c r="H18" s="269">
        <v>0</v>
      </c>
      <c r="I18" s="269">
        <v>0</v>
      </c>
      <c r="J18" s="270">
        <v>0</v>
      </c>
      <c r="K18" s="271">
        <v>0</v>
      </c>
      <c r="L18" s="272">
        <v>0</v>
      </c>
      <c r="M18" s="271">
        <v>0</v>
      </c>
      <c r="N18" s="272">
        <v>0</v>
      </c>
      <c r="O18" s="271">
        <v>0</v>
      </c>
      <c r="P18" s="272">
        <v>0</v>
      </c>
      <c r="Q18" s="271">
        <v>0</v>
      </c>
      <c r="R18" s="272">
        <v>0</v>
      </c>
    </row>
    <row r="19" spans="1:18" ht="18.95" customHeight="1" x14ac:dyDescent="0.25">
      <c r="A19" s="267" t="s">
        <v>959</v>
      </c>
      <c r="B19" s="268">
        <v>0</v>
      </c>
      <c r="C19" s="269">
        <v>0</v>
      </c>
      <c r="D19" s="269">
        <v>0</v>
      </c>
      <c r="E19" s="270">
        <v>0</v>
      </c>
      <c r="F19" s="268">
        <v>0</v>
      </c>
      <c r="G19" s="269">
        <v>0</v>
      </c>
      <c r="H19" s="269">
        <v>0</v>
      </c>
      <c r="I19" s="269">
        <v>0</v>
      </c>
      <c r="J19" s="270">
        <v>0</v>
      </c>
      <c r="K19" s="271">
        <v>0</v>
      </c>
      <c r="L19" s="272">
        <v>0</v>
      </c>
      <c r="M19" s="271">
        <v>0</v>
      </c>
      <c r="N19" s="272">
        <v>0</v>
      </c>
      <c r="O19" s="271">
        <v>0</v>
      </c>
      <c r="P19" s="272">
        <v>0</v>
      </c>
      <c r="Q19" s="271">
        <v>0</v>
      </c>
      <c r="R19" s="272">
        <v>0</v>
      </c>
    </row>
    <row r="20" spans="1:18" ht="18.95" customHeight="1" x14ac:dyDescent="0.25">
      <c r="A20" s="267" t="s">
        <v>960</v>
      </c>
      <c r="B20" s="268">
        <v>0</v>
      </c>
      <c r="C20" s="269">
        <v>0</v>
      </c>
      <c r="D20" s="269">
        <v>0</v>
      </c>
      <c r="E20" s="270">
        <v>0</v>
      </c>
      <c r="F20" s="268">
        <v>0</v>
      </c>
      <c r="G20" s="269">
        <v>0</v>
      </c>
      <c r="H20" s="269">
        <v>0</v>
      </c>
      <c r="I20" s="269">
        <v>0</v>
      </c>
      <c r="J20" s="270">
        <v>0</v>
      </c>
      <c r="K20" s="271">
        <v>0</v>
      </c>
      <c r="L20" s="272">
        <v>0</v>
      </c>
      <c r="M20" s="271">
        <v>0</v>
      </c>
      <c r="N20" s="272">
        <v>0</v>
      </c>
      <c r="O20" s="271">
        <v>0</v>
      </c>
      <c r="P20" s="272">
        <v>0</v>
      </c>
      <c r="Q20" s="271">
        <v>0</v>
      </c>
      <c r="R20" s="272">
        <v>0</v>
      </c>
    </row>
    <row r="21" spans="1:18" ht="18.95" customHeight="1" x14ac:dyDescent="0.25">
      <c r="A21" s="267" t="s">
        <v>961</v>
      </c>
      <c r="B21" s="268">
        <v>300901888</v>
      </c>
      <c r="C21" s="269">
        <v>1432139</v>
      </c>
      <c r="D21" s="269">
        <v>299469749</v>
      </c>
      <c r="E21" s="270">
        <v>823</v>
      </c>
      <c r="F21" s="268">
        <v>300565551</v>
      </c>
      <c r="G21" s="269">
        <v>1195802</v>
      </c>
      <c r="H21" s="269">
        <v>0</v>
      </c>
      <c r="I21" s="269">
        <v>299369749</v>
      </c>
      <c r="J21" s="270">
        <v>823</v>
      </c>
      <c r="K21" s="271">
        <v>299369749</v>
      </c>
      <c r="L21" s="272">
        <v>823</v>
      </c>
      <c r="M21" s="271">
        <v>0</v>
      </c>
      <c r="N21" s="272">
        <v>0</v>
      </c>
      <c r="O21" s="271">
        <v>0</v>
      </c>
      <c r="P21" s="272">
        <v>0</v>
      </c>
      <c r="Q21" s="271">
        <v>0</v>
      </c>
      <c r="R21" s="272">
        <v>0</v>
      </c>
    </row>
    <row r="22" spans="1:18" ht="18.95" customHeight="1" x14ac:dyDescent="0.25">
      <c r="A22" s="267" t="s">
        <v>962</v>
      </c>
      <c r="B22" s="268">
        <v>350157979</v>
      </c>
      <c r="C22" s="269">
        <v>9470391</v>
      </c>
      <c r="D22" s="269">
        <v>340687588</v>
      </c>
      <c r="E22" s="270">
        <v>991</v>
      </c>
      <c r="F22" s="268">
        <v>355048966</v>
      </c>
      <c r="G22" s="269">
        <v>9470391</v>
      </c>
      <c r="H22" s="269">
        <v>0</v>
      </c>
      <c r="I22" s="269">
        <v>345578575</v>
      </c>
      <c r="J22" s="270">
        <v>1009</v>
      </c>
      <c r="K22" s="271">
        <v>345578575</v>
      </c>
      <c r="L22" s="272">
        <v>1009</v>
      </c>
      <c r="M22" s="271">
        <v>0</v>
      </c>
      <c r="N22" s="272">
        <v>0</v>
      </c>
      <c r="O22" s="271">
        <v>0</v>
      </c>
      <c r="P22" s="272">
        <v>0</v>
      </c>
      <c r="Q22" s="271">
        <v>0</v>
      </c>
      <c r="R22" s="272">
        <v>0</v>
      </c>
    </row>
    <row r="23" spans="1:18" ht="18.95" customHeight="1" x14ac:dyDescent="0.25">
      <c r="A23" s="267" t="s">
        <v>963</v>
      </c>
      <c r="B23" s="268">
        <v>795913022</v>
      </c>
      <c r="C23" s="269">
        <v>20425368</v>
      </c>
      <c r="D23" s="269">
        <v>775487654</v>
      </c>
      <c r="E23" s="270">
        <v>1699.67</v>
      </c>
      <c r="F23" s="268">
        <v>801842212</v>
      </c>
      <c r="G23" s="269">
        <v>22768127</v>
      </c>
      <c r="H23" s="269">
        <v>0</v>
      </c>
      <c r="I23" s="269">
        <v>779074085</v>
      </c>
      <c r="J23" s="270">
        <v>1709.51</v>
      </c>
      <c r="K23" s="271">
        <v>779074085</v>
      </c>
      <c r="L23" s="272">
        <v>1709.51</v>
      </c>
      <c r="M23" s="271">
        <v>0</v>
      </c>
      <c r="N23" s="272">
        <v>0</v>
      </c>
      <c r="O23" s="271">
        <v>0</v>
      </c>
      <c r="P23" s="272">
        <v>0</v>
      </c>
      <c r="Q23" s="271">
        <v>0</v>
      </c>
      <c r="R23" s="272">
        <v>0</v>
      </c>
    </row>
    <row r="24" spans="1:18" ht="18.95" customHeight="1" x14ac:dyDescent="0.25">
      <c r="A24" s="267" t="s">
        <v>964</v>
      </c>
      <c r="B24" s="268">
        <v>402219295</v>
      </c>
      <c r="C24" s="269">
        <v>37161281</v>
      </c>
      <c r="D24" s="269">
        <v>365058014</v>
      </c>
      <c r="E24" s="270">
        <v>646</v>
      </c>
      <c r="F24" s="268">
        <v>422726378</v>
      </c>
      <c r="G24" s="269">
        <v>45533131</v>
      </c>
      <c r="H24" s="269">
        <v>0</v>
      </c>
      <c r="I24" s="269">
        <v>377193247</v>
      </c>
      <c r="J24" s="270">
        <v>649</v>
      </c>
      <c r="K24" s="271">
        <v>50811667</v>
      </c>
      <c r="L24" s="272">
        <v>80</v>
      </c>
      <c r="M24" s="271">
        <v>0</v>
      </c>
      <c r="N24" s="272">
        <v>0</v>
      </c>
      <c r="O24" s="271">
        <v>326381580</v>
      </c>
      <c r="P24" s="272">
        <v>569</v>
      </c>
      <c r="Q24" s="271">
        <v>0</v>
      </c>
      <c r="R24" s="272">
        <v>0</v>
      </c>
    </row>
    <row r="25" spans="1:18" ht="18.95" customHeight="1" x14ac:dyDescent="0.25">
      <c r="A25" s="267" t="s">
        <v>965</v>
      </c>
      <c r="B25" s="268">
        <v>0</v>
      </c>
      <c r="C25" s="269">
        <v>0</v>
      </c>
      <c r="D25" s="269">
        <v>0</v>
      </c>
      <c r="E25" s="270">
        <v>0</v>
      </c>
      <c r="F25" s="268">
        <v>0</v>
      </c>
      <c r="G25" s="269">
        <v>0</v>
      </c>
      <c r="H25" s="269">
        <v>0</v>
      </c>
      <c r="I25" s="269">
        <v>0</v>
      </c>
      <c r="J25" s="270">
        <v>0</v>
      </c>
      <c r="K25" s="271">
        <v>0</v>
      </c>
      <c r="L25" s="272">
        <v>0</v>
      </c>
      <c r="M25" s="271">
        <v>0</v>
      </c>
      <c r="N25" s="272">
        <v>0</v>
      </c>
      <c r="O25" s="271">
        <v>0</v>
      </c>
      <c r="P25" s="272">
        <v>0</v>
      </c>
      <c r="Q25" s="271">
        <v>0</v>
      </c>
      <c r="R25" s="272">
        <v>0</v>
      </c>
    </row>
    <row r="26" spans="1:18" ht="18.95" customHeight="1" x14ac:dyDescent="0.25">
      <c r="A26" s="267" t="s">
        <v>966</v>
      </c>
      <c r="B26" s="268">
        <v>280173207</v>
      </c>
      <c r="C26" s="269">
        <v>21000226</v>
      </c>
      <c r="D26" s="269">
        <v>259172981</v>
      </c>
      <c r="E26" s="270">
        <v>497</v>
      </c>
      <c r="F26" s="268">
        <v>278267786</v>
      </c>
      <c r="G26" s="269">
        <v>21000226</v>
      </c>
      <c r="H26" s="269">
        <v>0</v>
      </c>
      <c r="I26" s="269">
        <v>257267560</v>
      </c>
      <c r="J26" s="270">
        <v>490</v>
      </c>
      <c r="K26" s="271">
        <v>165303560</v>
      </c>
      <c r="L26" s="272">
        <v>323</v>
      </c>
      <c r="M26" s="271">
        <v>0</v>
      </c>
      <c r="N26" s="272">
        <v>0</v>
      </c>
      <c r="O26" s="271">
        <v>91964000</v>
      </c>
      <c r="P26" s="272">
        <v>167</v>
      </c>
      <c r="Q26" s="271">
        <v>0</v>
      </c>
      <c r="R26" s="272">
        <v>0</v>
      </c>
    </row>
    <row r="27" spans="1:18" ht="18.95" customHeight="1" x14ac:dyDescent="0.25">
      <c r="A27" s="267" t="s">
        <v>967</v>
      </c>
      <c r="B27" s="268">
        <v>34285652</v>
      </c>
      <c r="C27" s="269">
        <v>1432579</v>
      </c>
      <c r="D27" s="269">
        <v>32853073</v>
      </c>
      <c r="E27" s="270">
        <v>84</v>
      </c>
      <c r="F27" s="268">
        <v>34285652</v>
      </c>
      <c r="G27" s="269">
        <v>1432579</v>
      </c>
      <c r="H27" s="269">
        <v>0</v>
      </c>
      <c r="I27" s="269">
        <v>32853073</v>
      </c>
      <c r="J27" s="270">
        <v>84</v>
      </c>
      <c r="K27" s="271">
        <v>32853073</v>
      </c>
      <c r="L27" s="272">
        <v>84</v>
      </c>
      <c r="M27" s="271">
        <v>0</v>
      </c>
      <c r="N27" s="272">
        <v>0</v>
      </c>
      <c r="O27" s="271">
        <v>0</v>
      </c>
      <c r="P27" s="272">
        <v>0</v>
      </c>
      <c r="Q27" s="271">
        <v>0</v>
      </c>
      <c r="R27" s="272">
        <v>0</v>
      </c>
    </row>
    <row r="28" spans="1:18" ht="18.95" customHeight="1" x14ac:dyDescent="0.25">
      <c r="A28" s="267" t="s">
        <v>968</v>
      </c>
      <c r="B28" s="268">
        <v>0</v>
      </c>
      <c r="C28" s="269">
        <v>0</v>
      </c>
      <c r="D28" s="269">
        <v>0</v>
      </c>
      <c r="E28" s="270">
        <v>0</v>
      </c>
      <c r="F28" s="268">
        <v>0</v>
      </c>
      <c r="G28" s="269">
        <v>0</v>
      </c>
      <c r="H28" s="269">
        <v>0</v>
      </c>
      <c r="I28" s="269">
        <v>0</v>
      </c>
      <c r="J28" s="270">
        <v>0</v>
      </c>
      <c r="K28" s="271">
        <v>0</v>
      </c>
      <c r="L28" s="272">
        <v>0</v>
      </c>
      <c r="M28" s="271">
        <v>0</v>
      </c>
      <c r="N28" s="272">
        <v>0</v>
      </c>
      <c r="O28" s="271">
        <v>0</v>
      </c>
      <c r="P28" s="272">
        <v>0</v>
      </c>
      <c r="Q28" s="271">
        <v>0</v>
      </c>
      <c r="R28" s="272">
        <v>0</v>
      </c>
    </row>
    <row r="29" spans="1:18" ht="18.95" customHeight="1" x14ac:dyDescent="0.25">
      <c r="A29" s="267" t="s">
        <v>969</v>
      </c>
      <c r="B29" s="268">
        <v>246965648</v>
      </c>
      <c r="C29" s="269">
        <v>8055896</v>
      </c>
      <c r="D29" s="269">
        <v>238909752</v>
      </c>
      <c r="E29" s="270">
        <v>539.5</v>
      </c>
      <c r="F29" s="268">
        <v>251397607</v>
      </c>
      <c r="G29" s="269">
        <v>9255896</v>
      </c>
      <c r="H29" s="269">
        <v>0</v>
      </c>
      <c r="I29" s="269">
        <v>242141711</v>
      </c>
      <c r="J29" s="270">
        <v>540.75</v>
      </c>
      <c r="K29" s="271">
        <v>242141711</v>
      </c>
      <c r="L29" s="272">
        <v>540.75</v>
      </c>
      <c r="M29" s="271">
        <v>0</v>
      </c>
      <c r="N29" s="272">
        <v>0</v>
      </c>
      <c r="O29" s="271">
        <v>0</v>
      </c>
      <c r="P29" s="272">
        <v>0</v>
      </c>
      <c r="Q29" s="271">
        <v>0</v>
      </c>
      <c r="R29" s="272">
        <v>0</v>
      </c>
    </row>
    <row r="30" spans="1:18" ht="18.95" customHeight="1" x14ac:dyDescent="0.25">
      <c r="A30" s="267" t="s">
        <v>970</v>
      </c>
      <c r="B30" s="268">
        <v>110665491382</v>
      </c>
      <c r="C30" s="269">
        <v>1156354543</v>
      </c>
      <c r="D30" s="269">
        <v>109509136839</v>
      </c>
      <c r="E30" s="270">
        <v>253872.7</v>
      </c>
      <c r="F30" s="268">
        <v>121767678717</v>
      </c>
      <c r="G30" s="269">
        <v>1159963807</v>
      </c>
      <c r="H30" s="269">
        <v>0</v>
      </c>
      <c r="I30" s="269">
        <v>120607714910</v>
      </c>
      <c r="J30" s="270">
        <v>258761.48</v>
      </c>
      <c r="K30" s="271">
        <v>120607714910</v>
      </c>
      <c r="L30" s="272">
        <v>258761.48</v>
      </c>
      <c r="M30" s="271">
        <v>0</v>
      </c>
      <c r="N30" s="272">
        <v>0</v>
      </c>
      <c r="O30" s="271">
        <v>0</v>
      </c>
      <c r="P30" s="272">
        <v>0</v>
      </c>
      <c r="Q30" s="271">
        <v>0</v>
      </c>
      <c r="R30" s="272">
        <v>0</v>
      </c>
    </row>
    <row r="31" spans="1:18" ht="18.95" customHeight="1" x14ac:dyDescent="0.25">
      <c r="A31" s="267" t="s">
        <v>1031</v>
      </c>
      <c r="B31" s="268"/>
      <c r="C31" s="269"/>
      <c r="D31" s="269"/>
      <c r="E31" s="270"/>
      <c r="F31" s="268"/>
      <c r="G31" s="269"/>
      <c r="H31" s="269"/>
      <c r="I31" s="269"/>
      <c r="J31" s="270"/>
      <c r="K31" s="271"/>
      <c r="L31" s="272"/>
      <c r="M31" s="271"/>
      <c r="N31" s="272"/>
      <c r="O31" s="271"/>
      <c r="P31" s="272"/>
      <c r="Q31" s="271"/>
      <c r="R31" s="272"/>
    </row>
    <row r="32" spans="1:18" ht="18.95" customHeight="1" x14ac:dyDescent="0.25">
      <c r="A32" s="267" t="s">
        <v>1032</v>
      </c>
      <c r="B32" s="268">
        <v>661743098</v>
      </c>
      <c r="C32" s="269">
        <v>243890393</v>
      </c>
      <c r="D32" s="269">
        <v>417852705</v>
      </c>
      <c r="E32" s="270">
        <v>934.7</v>
      </c>
      <c r="F32" s="268">
        <v>639990949</v>
      </c>
      <c r="G32" s="269">
        <v>221269299</v>
      </c>
      <c r="H32" s="269">
        <v>0</v>
      </c>
      <c r="I32" s="269">
        <v>418721650</v>
      </c>
      <c r="J32" s="270">
        <v>953</v>
      </c>
      <c r="K32" s="271">
        <v>418721650</v>
      </c>
      <c r="L32" s="272">
        <v>953</v>
      </c>
      <c r="M32" s="271">
        <v>0</v>
      </c>
      <c r="N32" s="272">
        <v>0</v>
      </c>
      <c r="O32" s="271">
        <v>0</v>
      </c>
      <c r="P32" s="272">
        <v>0</v>
      </c>
      <c r="Q32" s="271">
        <v>0</v>
      </c>
      <c r="R32" s="272">
        <v>0</v>
      </c>
    </row>
    <row r="33" spans="1:18" ht="18.95" customHeight="1" x14ac:dyDescent="0.25">
      <c r="A33" s="267" t="s">
        <v>1033</v>
      </c>
      <c r="B33" s="268">
        <v>107752770118</v>
      </c>
      <c r="C33" s="269">
        <v>895106454</v>
      </c>
      <c r="D33" s="269">
        <v>106857663664</v>
      </c>
      <c r="E33" s="270">
        <v>248481.5</v>
      </c>
      <c r="F33" s="268">
        <v>118741596029</v>
      </c>
      <c r="G33" s="269">
        <v>921317392</v>
      </c>
      <c r="H33" s="269">
        <v>0</v>
      </c>
      <c r="I33" s="269">
        <v>117820278637</v>
      </c>
      <c r="J33" s="270">
        <v>253351.98</v>
      </c>
      <c r="K33" s="271">
        <v>117820278637</v>
      </c>
      <c r="L33" s="272">
        <v>253351.98</v>
      </c>
      <c r="M33" s="271">
        <v>0</v>
      </c>
      <c r="N33" s="272">
        <v>0</v>
      </c>
      <c r="O33" s="271">
        <v>0</v>
      </c>
      <c r="P33" s="272">
        <v>0</v>
      </c>
      <c r="Q33" s="271">
        <v>0</v>
      </c>
      <c r="R33" s="272">
        <v>0</v>
      </c>
    </row>
    <row r="34" spans="1:18" ht="18.95" customHeight="1" x14ac:dyDescent="0.25">
      <c r="A34" s="267" t="s">
        <v>1034</v>
      </c>
      <c r="B34" s="268">
        <v>2250978166</v>
      </c>
      <c r="C34" s="269">
        <v>17357696</v>
      </c>
      <c r="D34" s="269">
        <v>2233620470</v>
      </c>
      <c r="E34" s="270">
        <v>4456.5</v>
      </c>
      <c r="F34" s="268">
        <v>2386091739</v>
      </c>
      <c r="G34" s="269">
        <v>17377116</v>
      </c>
      <c r="H34" s="269">
        <v>0</v>
      </c>
      <c r="I34" s="269">
        <v>2368714623</v>
      </c>
      <c r="J34" s="270">
        <v>4456.5</v>
      </c>
      <c r="K34" s="271">
        <v>2368714623</v>
      </c>
      <c r="L34" s="272">
        <v>4456.5</v>
      </c>
      <c r="M34" s="271">
        <v>0</v>
      </c>
      <c r="N34" s="272">
        <v>0</v>
      </c>
      <c r="O34" s="271">
        <v>0</v>
      </c>
      <c r="P34" s="272">
        <v>0</v>
      </c>
      <c r="Q34" s="271">
        <v>0</v>
      </c>
      <c r="R34" s="272">
        <v>0</v>
      </c>
    </row>
    <row r="35" spans="1:18" ht="18.95" customHeight="1" x14ac:dyDescent="0.25">
      <c r="A35" s="267" t="s">
        <v>971</v>
      </c>
      <c r="B35" s="268">
        <v>2969000760</v>
      </c>
      <c r="C35" s="269">
        <v>111706281</v>
      </c>
      <c r="D35" s="269">
        <v>2857294479</v>
      </c>
      <c r="E35" s="270">
        <v>6580.4</v>
      </c>
      <c r="F35" s="268">
        <v>2983239079</v>
      </c>
      <c r="G35" s="269">
        <v>131770199</v>
      </c>
      <c r="H35" s="269">
        <v>0</v>
      </c>
      <c r="I35" s="269">
        <v>2851468880</v>
      </c>
      <c r="J35" s="270">
        <v>6582.51</v>
      </c>
      <c r="K35" s="271">
        <v>2851468880</v>
      </c>
      <c r="L35" s="272">
        <v>6582.51</v>
      </c>
      <c r="M35" s="271">
        <v>0</v>
      </c>
      <c r="N35" s="272">
        <v>0</v>
      </c>
      <c r="O35" s="271">
        <v>0</v>
      </c>
      <c r="P35" s="272">
        <v>0</v>
      </c>
      <c r="Q35" s="271">
        <v>0</v>
      </c>
      <c r="R35" s="272">
        <v>0</v>
      </c>
    </row>
    <row r="36" spans="1:18" ht="18.95" customHeight="1" x14ac:dyDescent="0.25">
      <c r="A36" s="267" t="s">
        <v>972</v>
      </c>
      <c r="B36" s="268">
        <v>205545945</v>
      </c>
      <c r="C36" s="269">
        <v>4663445</v>
      </c>
      <c r="D36" s="269">
        <v>200882500</v>
      </c>
      <c r="E36" s="270">
        <v>494</v>
      </c>
      <c r="F36" s="268">
        <v>207026414</v>
      </c>
      <c r="G36" s="269">
        <v>2489918</v>
      </c>
      <c r="H36" s="269">
        <v>0</v>
      </c>
      <c r="I36" s="269">
        <v>204536496</v>
      </c>
      <c r="J36" s="270">
        <v>514</v>
      </c>
      <c r="K36" s="271">
        <v>204536496</v>
      </c>
      <c r="L36" s="272">
        <v>514</v>
      </c>
      <c r="M36" s="271">
        <v>0</v>
      </c>
      <c r="N36" s="272">
        <v>0</v>
      </c>
      <c r="O36" s="271">
        <v>0</v>
      </c>
      <c r="P36" s="272">
        <v>0</v>
      </c>
      <c r="Q36" s="271">
        <v>0</v>
      </c>
      <c r="R36" s="272">
        <v>0</v>
      </c>
    </row>
    <row r="37" spans="1:18" ht="18.95" customHeight="1" x14ac:dyDescent="0.25">
      <c r="A37" s="267" t="s">
        <v>973</v>
      </c>
      <c r="B37" s="268">
        <v>15697021</v>
      </c>
      <c r="C37" s="269">
        <v>273713</v>
      </c>
      <c r="D37" s="269">
        <v>15423308</v>
      </c>
      <c r="E37" s="270">
        <v>50</v>
      </c>
      <c r="F37" s="268">
        <v>15697021</v>
      </c>
      <c r="G37" s="269">
        <v>273713</v>
      </c>
      <c r="H37" s="269">
        <v>0</v>
      </c>
      <c r="I37" s="269">
        <v>15423308</v>
      </c>
      <c r="J37" s="270">
        <v>50</v>
      </c>
      <c r="K37" s="271">
        <v>15423308</v>
      </c>
      <c r="L37" s="272">
        <v>50</v>
      </c>
      <c r="M37" s="271">
        <v>0</v>
      </c>
      <c r="N37" s="272">
        <v>0</v>
      </c>
      <c r="O37" s="271">
        <v>0</v>
      </c>
      <c r="P37" s="272">
        <v>0</v>
      </c>
      <c r="Q37" s="271">
        <v>0</v>
      </c>
      <c r="R37" s="272">
        <v>0</v>
      </c>
    </row>
    <row r="38" spans="1:18" ht="18.95" customHeight="1" x14ac:dyDescent="0.25">
      <c r="A38" s="267" t="s">
        <v>974</v>
      </c>
      <c r="B38" s="268">
        <v>0</v>
      </c>
      <c r="C38" s="269">
        <v>0</v>
      </c>
      <c r="D38" s="269">
        <v>0</v>
      </c>
      <c r="E38" s="270">
        <v>0</v>
      </c>
      <c r="F38" s="268">
        <v>0</v>
      </c>
      <c r="G38" s="269">
        <v>0</v>
      </c>
      <c r="H38" s="269">
        <v>0</v>
      </c>
      <c r="I38" s="269">
        <v>0</v>
      </c>
      <c r="J38" s="270">
        <v>0</v>
      </c>
      <c r="K38" s="271">
        <v>0</v>
      </c>
      <c r="L38" s="271">
        <v>0</v>
      </c>
      <c r="M38" s="271">
        <v>0</v>
      </c>
      <c r="N38" s="272">
        <v>0</v>
      </c>
      <c r="O38" s="271">
        <v>0</v>
      </c>
      <c r="P38" s="272">
        <v>0</v>
      </c>
      <c r="Q38" s="271">
        <v>0</v>
      </c>
      <c r="R38" s="272">
        <v>0</v>
      </c>
    </row>
    <row r="39" spans="1:18" ht="18.95" customHeight="1" x14ac:dyDescent="0.25">
      <c r="A39" s="267" t="s">
        <v>975</v>
      </c>
      <c r="B39" s="268">
        <v>0</v>
      </c>
      <c r="C39" s="269">
        <v>0</v>
      </c>
      <c r="D39" s="269">
        <v>0</v>
      </c>
      <c r="E39" s="270">
        <v>0</v>
      </c>
      <c r="F39" s="268">
        <v>0</v>
      </c>
      <c r="G39" s="269">
        <v>0</v>
      </c>
      <c r="H39" s="269">
        <v>0</v>
      </c>
      <c r="I39" s="269">
        <v>0</v>
      </c>
      <c r="J39" s="270">
        <v>0</v>
      </c>
      <c r="K39" s="271">
        <v>0</v>
      </c>
      <c r="L39" s="271">
        <v>0</v>
      </c>
      <c r="M39" s="271">
        <v>0</v>
      </c>
      <c r="N39" s="272">
        <v>0</v>
      </c>
      <c r="O39" s="271">
        <v>0</v>
      </c>
      <c r="P39" s="272">
        <v>0</v>
      </c>
      <c r="Q39" s="271">
        <v>0</v>
      </c>
      <c r="R39" s="272">
        <v>0</v>
      </c>
    </row>
    <row r="40" spans="1:18" ht="18.95" customHeight="1" x14ac:dyDescent="0.25">
      <c r="A40" s="267" t="s">
        <v>976</v>
      </c>
      <c r="B40" s="268">
        <v>0</v>
      </c>
      <c r="C40" s="269">
        <v>0</v>
      </c>
      <c r="D40" s="269">
        <v>0</v>
      </c>
      <c r="E40" s="270">
        <v>0</v>
      </c>
      <c r="F40" s="268">
        <v>0</v>
      </c>
      <c r="G40" s="269">
        <v>0</v>
      </c>
      <c r="H40" s="269">
        <v>0</v>
      </c>
      <c r="I40" s="269">
        <v>0</v>
      </c>
      <c r="J40" s="270">
        <v>0</v>
      </c>
      <c r="K40" s="271">
        <v>0</v>
      </c>
      <c r="L40" s="271">
        <v>0</v>
      </c>
      <c r="M40" s="271">
        <v>0</v>
      </c>
      <c r="N40" s="272">
        <v>0</v>
      </c>
      <c r="O40" s="271">
        <v>0</v>
      </c>
      <c r="P40" s="272">
        <v>0</v>
      </c>
      <c r="Q40" s="271">
        <v>0</v>
      </c>
      <c r="R40" s="272">
        <v>0</v>
      </c>
    </row>
    <row r="41" spans="1:18" ht="18.95" customHeight="1" x14ac:dyDescent="0.25">
      <c r="A41" s="267" t="s">
        <v>977</v>
      </c>
      <c r="B41" s="268">
        <v>0</v>
      </c>
      <c r="C41" s="269">
        <v>0</v>
      </c>
      <c r="D41" s="269">
        <v>0</v>
      </c>
      <c r="E41" s="270">
        <v>0</v>
      </c>
      <c r="F41" s="268">
        <v>0</v>
      </c>
      <c r="G41" s="269">
        <v>0</v>
      </c>
      <c r="H41" s="269">
        <v>0</v>
      </c>
      <c r="I41" s="269">
        <v>0</v>
      </c>
      <c r="J41" s="270">
        <v>0</v>
      </c>
      <c r="K41" s="271">
        <v>0</v>
      </c>
      <c r="L41" s="271">
        <v>0</v>
      </c>
      <c r="M41" s="271">
        <v>0</v>
      </c>
      <c r="N41" s="272">
        <v>0</v>
      </c>
      <c r="O41" s="271">
        <v>0</v>
      </c>
      <c r="P41" s="272">
        <v>0</v>
      </c>
      <c r="Q41" s="271">
        <v>0</v>
      </c>
      <c r="R41" s="272">
        <v>0</v>
      </c>
    </row>
    <row r="42" spans="1:18" ht="18.95" customHeight="1" x14ac:dyDescent="0.25">
      <c r="A42" s="267" t="s">
        <v>978</v>
      </c>
      <c r="B42" s="268">
        <v>0</v>
      </c>
      <c r="C42" s="269">
        <v>0</v>
      </c>
      <c r="D42" s="269">
        <v>0</v>
      </c>
      <c r="E42" s="270">
        <v>0</v>
      </c>
      <c r="F42" s="268">
        <v>0</v>
      </c>
      <c r="G42" s="269">
        <v>0</v>
      </c>
      <c r="H42" s="269">
        <v>0</v>
      </c>
      <c r="I42" s="269">
        <v>0</v>
      </c>
      <c r="J42" s="270">
        <v>0</v>
      </c>
      <c r="K42" s="271">
        <v>0</v>
      </c>
      <c r="L42" s="271">
        <v>0</v>
      </c>
      <c r="M42" s="271">
        <v>0</v>
      </c>
      <c r="N42" s="272">
        <v>0</v>
      </c>
      <c r="O42" s="271">
        <v>0</v>
      </c>
      <c r="P42" s="272">
        <v>0</v>
      </c>
      <c r="Q42" s="271">
        <v>0</v>
      </c>
      <c r="R42" s="272">
        <v>0</v>
      </c>
    </row>
    <row r="43" spans="1:18" ht="18.95" customHeight="1" x14ac:dyDescent="0.25">
      <c r="A43" s="267" t="s">
        <v>979</v>
      </c>
      <c r="B43" s="268">
        <v>0</v>
      </c>
      <c r="C43" s="269">
        <v>0</v>
      </c>
      <c r="D43" s="269">
        <v>0</v>
      </c>
      <c r="E43" s="270">
        <v>0</v>
      </c>
      <c r="F43" s="268">
        <v>0</v>
      </c>
      <c r="G43" s="269">
        <v>0</v>
      </c>
      <c r="H43" s="269">
        <v>0</v>
      </c>
      <c r="I43" s="269">
        <v>0</v>
      </c>
      <c r="J43" s="270">
        <v>0</v>
      </c>
      <c r="K43" s="271">
        <v>0</v>
      </c>
      <c r="L43" s="271">
        <v>0</v>
      </c>
      <c r="M43" s="271">
        <v>0</v>
      </c>
      <c r="N43" s="272">
        <v>0</v>
      </c>
      <c r="O43" s="271">
        <v>0</v>
      </c>
      <c r="P43" s="272">
        <v>0</v>
      </c>
      <c r="Q43" s="271">
        <v>0</v>
      </c>
      <c r="R43" s="272">
        <v>0</v>
      </c>
    </row>
    <row r="44" spans="1:18" ht="18.95" customHeight="1" x14ac:dyDescent="0.25">
      <c r="A44" s="267" t="s">
        <v>980</v>
      </c>
      <c r="B44" s="268">
        <v>0</v>
      </c>
      <c r="C44" s="269">
        <v>0</v>
      </c>
      <c r="D44" s="269">
        <v>0</v>
      </c>
      <c r="E44" s="270">
        <v>0</v>
      </c>
      <c r="F44" s="268">
        <v>0</v>
      </c>
      <c r="G44" s="269">
        <v>0</v>
      </c>
      <c r="H44" s="269">
        <v>0</v>
      </c>
      <c r="I44" s="269">
        <v>0</v>
      </c>
      <c r="J44" s="270">
        <v>0</v>
      </c>
      <c r="K44" s="271">
        <v>0</v>
      </c>
      <c r="L44" s="271">
        <v>0</v>
      </c>
      <c r="M44" s="271">
        <v>0</v>
      </c>
      <c r="N44" s="272">
        <v>0</v>
      </c>
      <c r="O44" s="271">
        <v>0</v>
      </c>
      <c r="P44" s="272">
        <v>0</v>
      </c>
      <c r="Q44" s="271">
        <v>0</v>
      </c>
      <c r="R44" s="272">
        <v>0</v>
      </c>
    </row>
    <row r="45" spans="1:18" ht="18.95" customHeight="1" x14ac:dyDescent="0.25">
      <c r="A45" s="267" t="s">
        <v>981</v>
      </c>
      <c r="B45" s="268">
        <v>0</v>
      </c>
      <c r="C45" s="269">
        <v>0</v>
      </c>
      <c r="D45" s="269">
        <v>0</v>
      </c>
      <c r="E45" s="270">
        <v>0</v>
      </c>
      <c r="F45" s="268">
        <v>0</v>
      </c>
      <c r="G45" s="269">
        <v>0</v>
      </c>
      <c r="H45" s="269">
        <v>0</v>
      </c>
      <c r="I45" s="269">
        <v>0</v>
      </c>
      <c r="J45" s="270">
        <v>0</v>
      </c>
      <c r="K45" s="271">
        <v>0</v>
      </c>
      <c r="L45" s="271">
        <v>0</v>
      </c>
      <c r="M45" s="271">
        <v>0</v>
      </c>
      <c r="N45" s="272">
        <v>0</v>
      </c>
      <c r="O45" s="271">
        <v>0</v>
      </c>
      <c r="P45" s="272">
        <v>0</v>
      </c>
      <c r="Q45" s="271">
        <v>0</v>
      </c>
      <c r="R45" s="272">
        <v>0</v>
      </c>
    </row>
    <row r="46" spans="1:18" ht="18.95" customHeight="1" x14ac:dyDescent="0.25">
      <c r="A46" s="267" t="s">
        <v>982</v>
      </c>
      <c r="B46" s="268">
        <v>0</v>
      </c>
      <c r="C46" s="269">
        <v>0</v>
      </c>
      <c r="D46" s="269">
        <v>0</v>
      </c>
      <c r="E46" s="270">
        <v>0</v>
      </c>
      <c r="F46" s="268">
        <v>0</v>
      </c>
      <c r="G46" s="269">
        <v>0</v>
      </c>
      <c r="H46" s="269">
        <v>0</v>
      </c>
      <c r="I46" s="269">
        <v>0</v>
      </c>
      <c r="J46" s="270">
        <v>0</v>
      </c>
      <c r="K46" s="271">
        <v>0</v>
      </c>
      <c r="L46" s="271">
        <v>0</v>
      </c>
      <c r="M46" s="271">
        <v>0</v>
      </c>
      <c r="N46" s="272">
        <v>0</v>
      </c>
      <c r="O46" s="271">
        <v>0</v>
      </c>
      <c r="P46" s="272">
        <v>0</v>
      </c>
      <c r="Q46" s="271">
        <v>0</v>
      </c>
      <c r="R46" s="272">
        <v>0</v>
      </c>
    </row>
    <row r="47" spans="1:18" ht="18.95" customHeight="1" x14ac:dyDescent="0.25">
      <c r="A47" s="267" t="s">
        <v>983</v>
      </c>
      <c r="B47" s="268">
        <v>0</v>
      </c>
      <c r="C47" s="269">
        <v>0</v>
      </c>
      <c r="D47" s="269">
        <v>0</v>
      </c>
      <c r="E47" s="270">
        <v>0</v>
      </c>
      <c r="F47" s="268">
        <v>0</v>
      </c>
      <c r="G47" s="269">
        <v>0</v>
      </c>
      <c r="H47" s="269">
        <v>0</v>
      </c>
      <c r="I47" s="269">
        <v>0</v>
      </c>
      <c r="J47" s="270">
        <v>0</v>
      </c>
      <c r="K47" s="271">
        <v>0</v>
      </c>
      <c r="L47" s="271">
        <v>0</v>
      </c>
      <c r="M47" s="271">
        <v>0</v>
      </c>
      <c r="N47" s="272">
        <v>0</v>
      </c>
      <c r="O47" s="271">
        <v>0</v>
      </c>
      <c r="P47" s="272">
        <v>0</v>
      </c>
      <c r="Q47" s="271">
        <v>0</v>
      </c>
      <c r="R47" s="272">
        <v>0</v>
      </c>
    </row>
    <row r="48" spans="1:18" ht="18.95" customHeight="1" x14ac:dyDescent="0.25">
      <c r="A48" s="267" t="s">
        <v>984</v>
      </c>
      <c r="B48" s="268">
        <v>0</v>
      </c>
      <c r="C48" s="269">
        <v>0</v>
      </c>
      <c r="D48" s="269">
        <v>0</v>
      </c>
      <c r="E48" s="270">
        <v>0</v>
      </c>
      <c r="F48" s="268">
        <v>0</v>
      </c>
      <c r="G48" s="269">
        <v>0</v>
      </c>
      <c r="H48" s="269">
        <v>0</v>
      </c>
      <c r="I48" s="269">
        <v>0</v>
      </c>
      <c r="J48" s="270">
        <v>0</v>
      </c>
      <c r="K48" s="271">
        <v>0</v>
      </c>
      <c r="L48" s="271">
        <v>0</v>
      </c>
      <c r="M48" s="271">
        <v>0</v>
      </c>
      <c r="N48" s="272">
        <v>0</v>
      </c>
      <c r="O48" s="271">
        <v>0</v>
      </c>
      <c r="P48" s="272">
        <v>0</v>
      </c>
      <c r="Q48" s="271">
        <v>0</v>
      </c>
      <c r="R48" s="272">
        <v>0</v>
      </c>
    </row>
    <row r="49" spans="1:18" ht="18.95" customHeight="1" x14ac:dyDescent="0.25">
      <c r="A49" s="267" t="s">
        <v>985</v>
      </c>
      <c r="B49" s="268">
        <v>5466701</v>
      </c>
      <c r="C49" s="269">
        <v>914182</v>
      </c>
      <c r="D49" s="269">
        <v>4552519</v>
      </c>
      <c r="E49" s="270">
        <v>8</v>
      </c>
      <c r="F49" s="268">
        <v>5466701</v>
      </c>
      <c r="G49" s="269">
        <v>914182</v>
      </c>
      <c r="H49" s="269">
        <v>0</v>
      </c>
      <c r="I49" s="269">
        <v>4552519</v>
      </c>
      <c r="J49" s="270">
        <v>8</v>
      </c>
      <c r="K49" s="271">
        <v>4552519</v>
      </c>
      <c r="L49" s="271">
        <v>8</v>
      </c>
      <c r="M49" s="271">
        <v>0</v>
      </c>
      <c r="N49" s="272">
        <v>0</v>
      </c>
      <c r="O49" s="271">
        <v>0</v>
      </c>
      <c r="P49" s="272">
        <v>0</v>
      </c>
      <c r="Q49" s="271">
        <v>0</v>
      </c>
      <c r="R49" s="272">
        <v>0</v>
      </c>
    </row>
    <row r="50" spans="1:18" ht="37.5" customHeight="1" x14ac:dyDescent="0.25">
      <c r="A50" s="274" t="s">
        <v>986</v>
      </c>
      <c r="B50" s="268">
        <v>0</v>
      </c>
      <c r="C50" s="269">
        <v>0</v>
      </c>
      <c r="D50" s="269">
        <v>0</v>
      </c>
      <c r="E50" s="270">
        <v>0</v>
      </c>
      <c r="F50" s="268">
        <v>0</v>
      </c>
      <c r="G50" s="269">
        <v>0</v>
      </c>
      <c r="H50" s="269">
        <v>0</v>
      </c>
      <c r="I50" s="269">
        <v>0</v>
      </c>
      <c r="J50" s="270">
        <v>0</v>
      </c>
      <c r="K50" s="271">
        <v>0</v>
      </c>
      <c r="L50" s="271">
        <v>0</v>
      </c>
      <c r="M50" s="271">
        <v>0</v>
      </c>
      <c r="N50" s="272">
        <v>0</v>
      </c>
      <c r="O50" s="271">
        <v>0</v>
      </c>
      <c r="P50" s="272">
        <v>0</v>
      </c>
      <c r="Q50" s="271">
        <v>0</v>
      </c>
      <c r="R50" s="272">
        <v>0</v>
      </c>
    </row>
    <row r="51" spans="1:18" ht="18.95" customHeight="1" x14ac:dyDescent="0.25">
      <c r="A51" s="267" t="s">
        <v>987</v>
      </c>
      <c r="B51" s="268">
        <v>0</v>
      </c>
      <c r="C51" s="269">
        <v>0</v>
      </c>
      <c r="D51" s="269">
        <v>0</v>
      </c>
      <c r="E51" s="270">
        <v>0</v>
      </c>
      <c r="F51" s="268">
        <v>0</v>
      </c>
      <c r="G51" s="269">
        <v>0</v>
      </c>
      <c r="H51" s="269">
        <v>0</v>
      </c>
      <c r="I51" s="269">
        <v>0</v>
      </c>
      <c r="J51" s="270">
        <v>0</v>
      </c>
      <c r="K51" s="271">
        <v>0</v>
      </c>
      <c r="L51" s="271">
        <v>0</v>
      </c>
      <c r="M51" s="271">
        <v>0</v>
      </c>
      <c r="N51" s="272">
        <v>0</v>
      </c>
      <c r="O51" s="271">
        <v>0</v>
      </c>
      <c r="P51" s="272">
        <v>0</v>
      </c>
      <c r="Q51" s="271">
        <v>0</v>
      </c>
      <c r="R51" s="272">
        <v>0</v>
      </c>
    </row>
    <row r="52" spans="1:18" ht="18.95" customHeight="1" x14ac:dyDescent="0.25">
      <c r="A52" s="267" t="s">
        <v>988</v>
      </c>
      <c r="B52" s="268">
        <v>0</v>
      </c>
      <c r="C52" s="269">
        <v>0</v>
      </c>
      <c r="D52" s="269">
        <v>0</v>
      </c>
      <c r="E52" s="270">
        <v>0</v>
      </c>
      <c r="F52" s="268">
        <v>0</v>
      </c>
      <c r="G52" s="269">
        <v>0</v>
      </c>
      <c r="H52" s="269">
        <v>0</v>
      </c>
      <c r="I52" s="269">
        <v>0</v>
      </c>
      <c r="J52" s="270">
        <v>0</v>
      </c>
      <c r="K52" s="271">
        <v>0</v>
      </c>
      <c r="L52" s="271">
        <v>0</v>
      </c>
      <c r="M52" s="271">
        <v>0</v>
      </c>
      <c r="N52" s="272">
        <v>0</v>
      </c>
      <c r="O52" s="271">
        <v>0</v>
      </c>
      <c r="P52" s="272">
        <v>0</v>
      </c>
      <c r="Q52" s="271">
        <v>0</v>
      </c>
      <c r="R52" s="272">
        <v>0</v>
      </c>
    </row>
    <row r="53" spans="1:18" ht="18.95" customHeight="1" x14ac:dyDescent="0.25">
      <c r="A53" s="267" t="s">
        <v>989</v>
      </c>
      <c r="B53" s="268">
        <v>0</v>
      </c>
      <c r="C53" s="269">
        <v>0</v>
      </c>
      <c r="D53" s="269">
        <v>0</v>
      </c>
      <c r="E53" s="270">
        <v>0</v>
      </c>
      <c r="F53" s="268">
        <v>0</v>
      </c>
      <c r="G53" s="269">
        <v>0</v>
      </c>
      <c r="H53" s="269">
        <v>0</v>
      </c>
      <c r="I53" s="269">
        <v>0</v>
      </c>
      <c r="J53" s="270">
        <v>0</v>
      </c>
      <c r="K53" s="271">
        <v>0</v>
      </c>
      <c r="L53" s="271">
        <v>0</v>
      </c>
      <c r="M53" s="271">
        <v>0</v>
      </c>
      <c r="N53" s="272">
        <v>0</v>
      </c>
      <c r="O53" s="271">
        <v>0</v>
      </c>
      <c r="P53" s="272">
        <v>0</v>
      </c>
      <c r="Q53" s="271">
        <v>0</v>
      </c>
      <c r="R53" s="272">
        <v>0</v>
      </c>
    </row>
    <row r="54" spans="1:18" ht="18.95" customHeight="1" x14ac:dyDescent="0.25">
      <c r="A54" s="267" t="s">
        <v>990</v>
      </c>
      <c r="B54" s="268">
        <v>0</v>
      </c>
      <c r="C54" s="269">
        <v>0</v>
      </c>
      <c r="D54" s="269">
        <v>0</v>
      </c>
      <c r="E54" s="270">
        <v>0</v>
      </c>
      <c r="F54" s="268">
        <v>0</v>
      </c>
      <c r="G54" s="269">
        <v>0</v>
      </c>
      <c r="H54" s="269">
        <v>0</v>
      </c>
      <c r="I54" s="269">
        <v>0</v>
      </c>
      <c r="J54" s="270">
        <v>0</v>
      </c>
      <c r="K54" s="271">
        <v>0</v>
      </c>
      <c r="L54" s="271">
        <v>0</v>
      </c>
      <c r="M54" s="271">
        <v>0</v>
      </c>
      <c r="N54" s="272">
        <v>0</v>
      </c>
      <c r="O54" s="271">
        <v>0</v>
      </c>
      <c r="P54" s="272">
        <v>0</v>
      </c>
      <c r="Q54" s="271">
        <v>0</v>
      </c>
      <c r="R54" s="272">
        <v>0</v>
      </c>
    </row>
    <row r="55" spans="1:18" ht="18.95" customHeight="1" x14ac:dyDescent="0.25">
      <c r="A55" s="267" t="s">
        <v>991</v>
      </c>
      <c r="B55" s="268">
        <v>0</v>
      </c>
      <c r="C55" s="269">
        <v>0</v>
      </c>
      <c r="D55" s="269">
        <v>0</v>
      </c>
      <c r="E55" s="270">
        <v>0</v>
      </c>
      <c r="F55" s="268">
        <v>0</v>
      </c>
      <c r="G55" s="269">
        <v>0</v>
      </c>
      <c r="H55" s="269">
        <v>0</v>
      </c>
      <c r="I55" s="269">
        <v>0</v>
      </c>
      <c r="J55" s="270">
        <v>0</v>
      </c>
      <c r="K55" s="271">
        <v>0</v>
      </c>
      <c r="L55" s="271">
        <v>0</v>
      </c>
      <c r="M55" s="271">
        <v>0</v>
      </c>
      <c r="N55" s="272">
        <v>0</v>
      </c>
      <c r="O55" s="271">
        <v>0</v>
      </c>
      <c r="P55" s="272">
        <v>0</v>
      </c>
      <c r="Q55" s="271">
        <v>0</v>
      </c>
      <c r="R55" s="272">
        <v>0</v>
      </c>
    </row>
    <row r="56" spans="1:18" ht="18.95" customHeight="1" x14ac:dyDescent="0.25">
      <c r="A56" s="267" t="s">
        <v>992</v>
      </c>
      <c r="B56" s="268">
        <v>0</v>
      </c>
      <c r="C56" s="269">
        <v>0</v>
      </c>
      <c r="D56" s="269">
        <v>0</v>
      </c>
      <c r="E56" s="270">
        <v>0</v>
      </c>
      <c r="F56" s="268">
        <v>0</v>
      </c>
      <c r="G56" s="269">
        <v>0</v>
      </c>
      <c r="H56" s="269">
        <v>0</v>
      </c>
      <c r="I56" s="269">
        <v>0</v>
      </c>
      <c r="J56" s="270">
        <v>0</v>
      </c>
      <c r="K56" s="271">
        <v>0</v>
      </c>
      <c r="L56" s="271">
        <v>0</v>
      </c>
      <c r="M56" s="271">
        <v>0</v>
      </c>
      <c r="N56" s="272">
        <v>0</v>
      </c>
      <c r="O56" s="271">
        <v>0</v>
      </c>
      <c r="P56" s="272">
        <v>0</v>
      </c>
      <c r="Q56" s="271">
        <v>0</v>
      </c>
      <c r="R56" s="272">
        <v>0</v>
      </c>
    </row>
    <row r="57" spans="1:18" ht="18.95" customHeight="1" x14ac:dyDescent="0.25">
      <c r="A57" s="267" t="s">
        <v>993</v>
      </c>
      <c r="B57" s="268">
        <v>0</v>
      </c>
      <c r="C57" s="269">
        <v>0</v>
      </c>
      <c r="D57" s="269">
        <v>0</v>
      </c>
      <c r="E57" s="270">
        <v>0</v>
      </c>
      <c r="F57" s="268">
        <v>0</v>
      </c>
      <c r="G57" s="269">
        <v>0</v>
      </c>
      <c r="H57" s="269"/>
      <c r="I57" s="269">
        <v>0</v>
      </c>
      <c r="J57" s="270">
        <v>0</v>
      </c>
      <c r="K57" s="271">
        <v>0</v>
      </c>
      <c r="L57" s="271">
        <v>0</v>
      </c>
      <c r="M57" s="271">
        <v>0</v>
      </c>
      <c r="N57" s="272">
        <v>0</v>
      </c>
      <c r="O57" s="271">
        <v>0</v>
      </c>
      <c r="P57" s="272">
        <v>0</v>
      </c>
      <c r="Q57" s="271">
        <v>0</v>
      </c>
      <c r="R57" s="272">
        <v>0</v>
      </c>
    </row>
    <row r="58" spans="1:18" ht="18.95" customHeight="1" x14ac:dyDescent="0.25">
      <c r="A58" s="267" t="s">
        <v>994</v>
      </c>
      <c r="B58" s="268">
        <v>0</v>
      </c>
      <c r="C58" s="269">
        <v>0</v>
      </c>
      <c r="D58" s="269">
        <v>0</v>
      </c>
      <c r="E58" s="270">
        <v>0</v>
      </c>
      <c r="F58" s="268">
        <v>0</v>
      </c>
      <c r="G58" s="269">
        <v>0</v>
      </c>
      <c r="H58" s="269">
        <v>0</v>
      </c>
      <c r="I58" s="269">
        <v>0</v>
      </c>
      <c r="J58" s="270">
        <v>0</v>
      </c>
      <c r="K58" s="271">
        <v>0</v>
      </c>
      <c r="L58" s="271">
        <v>0</v>
      </c>
      <c r="M58" s="271">
        <v>0</v>
      </c>
      <c r="N58" s="272">
        <v>0</v>
      </c>
      <c r="O58" s="271">
        <v>0</v>
      </c>
      <c r="P58" s="272">
        <v>0</v>
      </c>
      <c r="Q58" s="271">
        <v>0</v>
      </c>
      <c r="R58" s="272">
        <v>0</v>
      </c>
    </row>
    <row r="59" spans="1:18" ht="8.25" customHeight="1" thickBot="1" x14ac:dyDescent="0.3">
      <c r="A59" s="275"/>
      <c r="B59" s="268"/>
      <c r="C59" s="269"/>
      <c r="D59" s="269"/>
      <c r="E59" s="270"/>
      <c r="F59" s="303"/>
      <c r="G59" s="297"/>
      <c r="H59" s="269"/>
      <c r="I59" s="269"/>
      <c r="J59" s="270"/>
      <c r="K59" s="271"/>
      <c r="L59" s="271"/>
      <c r="M59" s="298"/>
      <c r="N59" s="299"/>
      <c r="O59" s="298"/>
      <c r="P59" s="299"/>
      <c r="Q59" s="298"/>
      <c r="R59" s="300"/>
    </row>
    <row r="60" spans="1:18" ht="45" customHeight="1" thickBot="1" x14ac:dyDescent="0.25">
      <c r="A60" s="276" t="s">
        <v>159</v>
      </c>
      <c r="B60" s="277">
        <v>116840292606</v>
      </c>
      <c r="C60" s="278">
        <v>1394906178</v>
      </c>
      <c r="D60" s="278">
        <v>115445386428</v>
      </c>
      <c r="E60" s="279">
        <v>267704.27000000008</v>
      </c>
      <c r="F60" s="277">
        <v>127995630028</v>
      </c>
      <c r="G60" s="278">
        <v>1428914105</v>
      </c>
      <c r="H60" s="278">
        <v>0</v>
      </c>
      <c r="I60" s="278">
        <v>126566715923</v>
      </c>
      <c r="J60" s="279">
        <v>272656.25</v>
      </c>
      <c r="K60" s="277">
        <v>126148370343</v>
      </c>
      <c r="L60" s="280">
        <v>271920.25</v>
      </c>
      <c r="M60" s="277">
        <v>0</v>
      </c>
      <c r="N60" s="280">
        <v>0</v>
      </c>
      <c r="O60" s="277">
        <v>418345580</v>
      </c>
      <c r="P60" s="280">
        <v>736</v>
      </c>
      <c r="Q60" s="277">
        <v>0</v>
      </c>
      <c r="R60" s="280">
        <v>0</v>
      </c>
    </row>
    <row r="61" spans="1:18" ht="16.5" customHeight="1" x14ac:dyDescent="0.2">
      <c r="A61" s="281" t="s">
        <v>327</v>
      </c>
    </row>
    <row r="62" spans="1:18" ht="12.75" x14ac:dyDescent="0.2">
      <c r="A62" s="38"/>
    </row>
    <row r="63" spans="1:18" s="282" customFormat="1" ht="12.75" customHeight="1" x14ac:dyDescent="0.2">
      <c r="B63" s="283"/>
      <c r="C63" s="283"/>
      <c r="D63" s="283"/>
      <c r="E63" s="283"/>
      <c r="F63" s="283"/>
      <c r="G63" s="283"/>
      <c r="H63" s="283"/>
      <c r="I63" s="283"/>
      <c r="J63" s="283"/>
      <c r="K63" s="283"/>
    </row>
    <row r="64" spans="1:18" ht="12.75" customHeight="1" x14ac:dyDescent="0.2">
      <c r="A64" s="38"/>
      <c r="F64" s="283"/>
      <c r="K64" s="266"/>
      <c r="L64" s="266"/>
    </row>
    <row r="66" spans="11:12" x14ac:dyDescent="0.25">
      <c r="K66" s="266"/>
      <c r="L66" s="266"/>
    </row>
  </sheetData>
  <mergeCells count="8">
    <mergeCell ref="K7:L7"/>
    <mergeCell ref="M7:N7"/>
    <mergeCell ref="O7:P7"/>
    <mergeCell ref="Q7:R7"/>
    <mergeCell ref="A3:R3"/>
    <mergeCell ref="B5:E5"/>
    <mergeCell ref="F5:R5"/>
    <mergeCell ref="K6:R6"/>
  </mergeCells>
  <phoneticPr fontId="0" type="noConversion"/>
  <printOptions horizontalCentered="1" verticalCentered="1"/>
  <pageMargins left="0.19685039370078741" right="0.19685039370078741" top="0.6" bottom="0.33" header="0.51181102362204722" footer="0.19685039370078741"/>
  <pageSetup paperSize="9" scale="46" pageOrder="overThenDown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0"/>
  <sheetViews>
    <sheetView tabSelected="1" zoomScale="74" zoomScaleNormal="74" workbookViewId="0"/>
  </sheetViews>
  <sheetFormatPr defaultColWidth="6.7109375" defaultRowHeight="15.75" x14ac:dyDescent="0.25"/>
  <cols>
    <col min="1" max="1" width="59.140625" style="40" customWidth="1"/>
    <col min="2" max="2" width="19.28515625" style="38" hidden="1" customWidth="1"/>
    <col min="3" max="3" width="14" style="38" hidden="1" customWidth="1"/>
    <col min="4" max="4" width="12.140625" style="38" hidden="1" customWidth="1"/>
    <col min="5" max="5" width="18.140625" style="38" hidden="1" customWidth="1"/>
    <col min="6" max="6" width="15.140625" style="38" hidden="1" customWidth="1"/>
    <col min="7" max="7" width="13.5703125" style="38" hidden="1" customWidth="1"/>
    <col min="8" max="8" width="19.140625" style="38" hidden="1" customWidth="1"/>
    <col min="9" max="9" width="13.28515625" style="38" hidden="1" customWidth="1"/>
    <col min="10" max="10" width="14" style="38" hidden="1" customWidth="1"/>
    <col min="11" max="11" width="18.85546875" style="38" customWidth="1"/>
    <col min="12" max="12" width="12.5703125" style="38" customWidth="1"/>
    <col min="13" max="13" width="13.7109375" style="38" customWidth="1"/>
    <col min="14" max="14" width="18.85546875" style="38" customWidth="1"/>
    <col min="15" max="15" width="12.5703125" style="38" customWidth="1"/>
    <col min="16" max="16" width="13.7109375" style="38" customWidth="1"/>
    <col min="17" max="17" width="18.85546875" style="39" customWidth="1"/>
    <col min="18" max="18" width="12.5703125" style="39" customWidth="1"/>
    <col min="19" max="19" width="13.7109375" style="39" customWidth="1"/>
    <col min="20" max="20" width="19.5703125" style="39" customWidth="1"/>
    <col min="21" max="21" width="12.5703125" style="39" customWidth="1"/>
    <col min="22" max="22" width="11.28515625" style="39" customWidth="1"/>
    <col min="23" max="23" width="19.5703125" style="39" customWidth="1"/>
    <col min="24" max="24" width="12.5703125" style="39" customWidth="1"/>
    <col min="25" max="25" width="11.28515625" style="39" customWidth="1"/>
    <col min="26" max="46" width="6.7109375" style="39"/>
    <col min="47" max="235" width="6.7109375" style="38"/>
    <col min="236" max="236" width="59.140625" style="38" customWidth="1"/>
    <col min="237" max="245" width="0" style="38" hidden="1" customWidth="1"/>
    <col min="246" max="246" width="18.85546875" style="38" customWidth="1"/>
    <col min="247" max="247" width="12.5703125" style="38" customWidth="1"/>
    <col min="248" max="248" width="13.7109375" style="38" customWidth="1"/>
    <col min="249" max="249" width="18.85546875" style="38" customWidth="1"/>
    <col min="250" max="250" width="12.5703125" style="38" customWidth="1"/>
    <col min="251" max="251" width="13.7109375" style="38" customWidth="1"/>
    <col min="252" max="252" width="18.85546875" style="38" customWidth="1"/>
    <col min="253" max="253" width="12.5703125" style="38" customWidth="1"/>
    <col min="254" max="254" width="13.7109375" style="38" customWidth="1"/>
    <col min="255" max="255" width="19.5703125" style="38" customWidth="1"/>
    <col min="256" max="256" width="12.5703125" style="38" customWidth="1"/>
    <col min="257" max="257" width="11.28515625" style="38" customWidth="1"/>
    <col min="258" max="258" width="19.5703125" style="38" customWidth="1"/>
    <col min="259" max="259" width="12.5703125" style="38" customWidth="1"/>
    <col min="260" max="260" width="11.28515625" style="38" customWidth="1"/>
    <col min="261" max="491" width="6.7109375" style="38"/>
    <col min="492" max="492" width="59.140625" style="38" customWidth="1"/>
    <col min="493" max="501" width="0" style="38" hidden="1" customWidth="1"/>
    <col min="502" max="502" width="18.85546875" style="38" customWidth="1"/>
    <col min="503" max="503" width="12.5703125" style="38" customWidth="1"/>
    <col min="504" max="504" width="13.7109375" style="38" customWidth="1"/>
    <col min="505" max="505" width="18.85546875" style="38" customWidth="1"/>
    <col min="506" max="506" width="12.5703125" style="38" customWidth="1"/>
    <col min="507" max="507" width="13.7109375" style="38" customWidth="1"/>
    <col min="508" max="508" width="18.85546875" style="38" customWidth="1"/>
    <col min="509" max="509" width="12.5703125" style="38" customWidth="1"/>
    <col min="510" max="510" width="13.7109375" style="38" customWidth="1"/>
    <col min="511" max="511" width="19.5703125" style="38" customWidth="1"/>
    <col min="512" max="512" width="12.5703125" style="38" customWidth="1"/>
    <col min="513" max="513" width="11.28515625" style="38" customWidth="1"/>
    <col min="514" max="514" width="19.5703125" style="38" customWidth="1"/>
    <col min="515" max="515" width="12.5703125" style="38" customWidth="1"/>
    <col min="516" max="516" width="11.28515625" style="38" customWidth="1"/>
    <col min="517" max="747" width="6.7109375" style="38"/>
    <col min="748" max="748" width="59.140625" style="38" customWidth="1"/>
    <col min="749" max="757" width="0" style="38" hidden="1" customWidth="1"/>
    <col min="758" max="758" width="18.85546875" style="38" customWidth="1"/>
    <col min="759" max="759" width="12.5703125" style="38" customWidth="1"/>
    <col min="760" max="760" width="13.7109375" style="38" customWidth="1"/>
    <col min="761" max="761" width="18.85546875" style="38" customWidth="1"/>
    <col min="762" max="762" width="12.5703125" style="38" customWidth="1"/>
    <col min="763" max="763" width="13.7109375" style="38" customWidth="1"/>
    <col min="764" max="764" width="18.85546875" style="38" customWidth="1"/>
    <col min="765" max="765" width="12.5703125" style="38" customWidth="1"/>
    <col min="766" max="766" width="13.7109375" style="38" customWidth="1"/>
    <col min="767" max="767" width="19.5703125" style="38" customWidth="1"/>
    <col min="768" max="768" width="12.5703125" style="38" customWidth="1"/>
    <col min="769" max="769" width="11.28515625" style="38" customWidth="1"/>
    <col min="770" max="770" width="19.5703125" style="38" customWidth="1"/>
    <col min="771" max="771" width="12.5703125" style="38" customWidth="1"/>
    <col min="772" max="772" width="11.28515625" style="38" customWidth="1"/>
    <col min="773" max="1003" width="6.7109375" style="38"/>
    <col min="1004" max="1004" width="59.140625" style="38" customWidth="1"/>
    <col min="1005" max="1013" width="0" style="38" hidden="1" customWidth="1"/>
    <col min="1014" max="1014" width="18.85546875" style="38" customWidth="1"/>
    <col min="1015" max="1015" width="12.5703125" style="38" customWidth="1"/>
    <col min="1016" max="1016" width="13.7109375" style="38" customWidth="1"/>
    <col min="1017" max="1017" width="18.85546875" style="38" customWidth="1"/>
    <col min="1018" max="1018" width="12.5703125" style="38" customWidth="1"/>
    <col min="1019" max="1019" width="13.7109375" style="38" customWidth="1"/>
    <col min="1020" max="1020" width="18.85546875" style="38" customWidth="1"/>
    <col min="1021" max="1021" width="12.5703125" style="38" customWidth="1"/>
    <col min="1022" max="1022" width="13.7109375" style="38" customWidth="1"/>
    <col min="1023" max="1023" width="19.5703125" style="38" customWidth="1"/>
    <col min="1024" max="1024" width="12.5703125" style="38" customWidth="1"/>
    <col min="1025" max="1025" width="11.28515625" style="38" customWidth="1"/>
    <col min="1026" max="1026" width="19.5703125" style="38" customWidth="1"/>
    <col min="1027" max="1027" width="12.5703125" style="38" customWidth="1"/>
    <col min="1028" max="1028" width="11.28515625" style="38" customWidth="1"/>
    <col min="1029" max="1259" width="6.7109375" style="38"/>
    <col min="1260" max="1260" width="59.140625" style="38" customWidth="1"/>
    <col min="1261" max="1269" width="0" style="38" hidden="1" customWidth="1"/>
    <col min="1270" max="1270" width="18.85546875" style="38" customWidth="1"/>
    <col min="1271" max="1271" width="12.5703125" style="38" customWidth="1"/>
    <col min="1272" max="1272" width="13.7109375" style="38" customWidth="1"/>
    <col min="1273" max="1273" width="18.85546875" style="38" customWidth="1"/>
    <col min="1274" max="1274" width="12.5703125" style="38" customWidth="1"/>
    <col min="1275" max="1275" width="13.7109375" style="38" customWidth="1"/>
    <col min="1276" max="1276" width="18.85546875" style="38" customWidth="1"/>
    <col min="1277" max="1277" width="12.5703125" style="38" customWidth="1"/>
    <col min="1278" max="1278" width="13.7109375" style="38" customWidth="1"/>
    <col min="1279" max="1279" width="19.5703125" style="38" customWidth="1"/>
    <col min="1280" max="1280" width="12.5703125" style="38" customWidth="1"/>
    <col min="1281" max="1281" width="11.28515625" style="38" customWidth="1"/>
    <col min="1282" max="1282" width="19.5703125" style="38" customWidth="1"/>
    <col min="1283" max="1283" width="12.5703125" style="38" customWidth="1"/>
    <col min="1284" max="1284" width="11.28515625" style="38" customWidth="1"/>
    <col min="1285" max="1515" width="6.7109375" style="38"/>
    <col min="1516" max="1516" width="59.140625" style="38" customWidth="1"/>
    <col min="1517" max="1525" width="0" style="38" hidden="1" customWidth="1"/>
    <col min="1526" max="1526" width="18.85546875" style="38" customWidth="1"/>
    <col min="1527" max="1527" width="12.5703125" style="38" customWidth="1"/>
    <col min="1528" max="1528" width="13.7109375" style="38" customWidth="1"/>
    <col min="1529" max="1529" width="18.85546875" style="38" customWidth="1"/>
    <col min="1530" max="1530" width="12.5703125" style="38" customWidth="1"/>
    <col min="1531" max="1531" width="13.7109375" style="38" customWidth="1"/>
    <col min="1532" max="1532" width="18.85546875" style="38" customWidth="1"/>
    <col min="1533" max="1533" width="12.5703125" style="38" customWidth="1"/>
    <col min="1534" max="1534" width="13.7109375" style="38" customWidth="1"/>
    <col min="1535" max="1535" width="19.5703125" style="38" customWidth="1"/>
    <col min="1536" max="1536" width="12.5703125" style="38" customWidth="1"/>
    <col min="1537" max="1537" width="11.28515625" style="38" customWidth="1"/>
    <col min="1538" max="1538" width="19.5703125" style="38" customWidth="1"/>
    <col min="1539" max="1539" width="12.5703125" style="38" customWidth="1"/>
    <col min="1540" max="1540" width="11.28515625" style="38" customWidth="1"/>
    <col min="1541" max="1771" width="6.7109375" style="38"/>
    <col min="1772" max="1772" width="59.140625" style="38" customWidth="1"/>
    <col min="1773" max="1781" width="0" style="38" hidden="1" customWidth="1"/>
    <col min="1782" max="1782" width="18.85546875" style="38" customWidth="1"/>
    <col min="1783" max="1783" width="12.5703125" style="38" customWidth="1"/>
    <col min="1784" max="1784" width="13.7109375" style="38" customWidth="1"/>
    <col min="1785" max="1785" width="18.85546875" style="38" customWidth="1"/>
    <col min="1786" max="1786" width="12.5703125" style="38" customWidth="1"/>
    <col min="1787" max="1787" width="13.7109375" style="38" customWidth="1"/>
    <col min="1788" max="1788" width="18.85546875" style="38" customWidth="1"/>
    <col min="1789" max="1789" width="12.5703125" style="38" customWidth="1"/>
    <col min="1790" max="1790" width="13.7109375" style="38" customWidth="1"/>
    <col min="1791" max="1791" width="19.5703125" style="38" customWidth="1"/>
    <col min="1792" max="1792" width="12.5703125" style="38" customWidth="1"/>
    <col min="1793" max="1793" width="11.28515625" style="38" customWidth="1"/>
    <col min="1794" max="1794" width="19.5703125" style="38" customWidth="1"/>
    <col min="1795" max="1795" width="12.5703125" style="38" customWidth="1"/>
    <col min="1796" max="1796" width="11.28515625" style="38" customWidth="1"/>
    <col min="1797" max="2027" width="6.7109375" style="38"/>
    <col min="2028" max="2028" width="59.140625" style="38" customWidth="1"/>
    <col min="2029" max="2037" width="0" style="38" hidden="1" customWidth="1"/>
    <col min="2038" max="2038" width="18.85546875" style="38" customWidth="1"/>
    <col min="2039" max="2039" width="12.5703125" style="38" customWidth="1"/>
    <col min="2040" max="2040" width="13.7109375" style="38" customWidth="1"/>
    <col min="2041" max="2041" width="18.85546875" style="38" customWidth="1"/>
    <col min="2042" max="2042" width="12.5703125" style="38" customWidth="1"/>
    <col min="2043" max="2043" width="13.7109375" style="38" customWidth="1"/>
    <col min="2044" max="2044" width="18.85546875" style="38" customWidth="1"/>
    <col min="2045" max="2045" width="12.5703125" style="38" customWidth="1"/>
    <col min="2046" max="2046" width="13.7109375" style="38" customWidth="1"/>
    <col min="2047" max="2047" width="19.5703125" style="38" customWidth="1"/>
    <col min="2048" max="2048" width="12.5703125" style="38" customWidth="1"/>
    <col min="2049" max="2049" width="11.28515625" style="38" customWidth="1"/>
    <col min="2050" max="2050" width="19.5703125" style="38" customWidth="1"/>
    <col min="2051" max="2051" width="12.5703125" style="38" customWidth="1"/>
    <col min="2052" max="2052" width="11.28515625" style="38" customWidth="1"/>
    <col min="2053" max="2283" width="6.7109375" style="38"/>
    <col min="2284" max="2284" width="59.140625" style="38" customWidth="1"/>
    <col min="2285" max="2293" width="0" style="38" hidden="1" customWidth="1"/>
    <col min="2294" max="2294" width="18.85546875" style="38" customWidth="1"/>
    <col min="2295" max="2295" width="12.5703125" style="38" customWidth="1"/>
    <col min="2296" max="2296" width="13.7109375" style="38" customWidth="1"/>
    <col min="2297" max="2297" width="18.85546875" style="38" customWidth="1"/>
    <col min="2298" max="2298" width="12.5703125" style="38" customWidth="1"/>
    <col min="2299" max="2299" width="13.7109375" style="38" customWidth="1"/>
    <col min="2300" max="2300" width="18.85546875" style="38" customWidth="1"/>
    <col min="2301" max="2301" width="12.5703125" style="38" customWidth="1"/>
    <col min="2302" max="2302" width="13.7109375" style="38" customWidth="1"/>
    <col min="2303" max="2303" width="19.5703125" style="38" customWidth="1"/>
    <col min="2304" max="2304" width="12.5703125" style="38" customWidth="1"/>
    <col min="2305" max="2305" width="11.28515625" style="38" customWidth="1"/>
    <col min="2306" max="2306" width="19.5703125" style="38" customWidth="1"/>
    <col min="2307" max="2307" width="12.5703125" style="38" customWidth="1"/>
    <col min="2308" max="2308" width="11.28515625" style="38" customWidth="1"/>
    <col min="2309" max="2539" width="6.7109375" style="38"/>
    <col min="2540" max="2540" width="59.140625" style="38" customWidth="1"/>
    <col min="2541" max="2549" width="0" style="38" hidden="1" customWidth="1"/>
    <col min="2550" max="2550" width="18.85546875" style="38" customWidth="1"/>
    <col min="2551" max="2551" width="12.5703125" style="38" customWidth="1"/>
    <col min="2552" max="2552" width="13.7109375" style="38" customWidth="1"/>
    <col min="2553" max="2553" width="18.85546875" style="38" customWidth="1"/>
    <col min="2554" max="2554" width="12.5703125" style="38" customWidth="1"/>
    <col min="2555" max="2555" width="13.7109375" style="38" customWidth="1"/>
    <col min="2556" max="2556" width="18.85546875" style="38" customWidth="1"/>
    <col min="2557" max="2557" width="12.5703125" style="38" customWidth="1"/>
    <col min="2558" max="2558" width="13.7109375" style="38" customWidth="1"/>
    <col min="2559" max="2559" width="19.5703125" style="38" customWidth="1"/>
    <col min="2560" max="2560" width="12.5703125" style="38" customWidth="1"/>
    <col min="2561" max="2561" width="11.28515625" style="38" customWidth="1"/>
    <col min="2562" max="2562" width="19.5703125" style="38" customWidth="1"/>
    <col min="2563" max="2563" width="12.5703125" style="38" customWidth="1"/>
    <col min="2564" max="2564" width="11.28515625" style="38" customWidth="1"/>
    <col min="2565" max="2795" width="6.7109375" style="38"/>
    <col min="2796" max="2796" width="59.140625" style="38" customWidth="1"/>
    <col min="2797" max="2805" width="0" style="38" hidden="1" customWidth="1"/>
    <col min="2806" max="2806" width="18.85546875" style="38" customWidth="1"/>
    <col min="2807" max="2807" width="12.5703125" style="38" customWidth="1"/>
    <col min="2808" max="2808" width="13.7109375" style="38" customWidth="1"/>
    <col min="2809" max="2809" width="18.85546875" style="38" customWidth="1"/>
    <col min="2810" max="2810" width="12.5703125" style="38" customWidth="1"/>
    <col min="2811" max="2811" width="13.7109375" style="38" customWidth="1"/>
    <col min="2812" max="2812" width="18.85546875" style="38" customWidth="1"/>
    <col min="2813" max="2813" width="12.5703125" style="38" customWidth="1"/>
    <col min="2814" max="2814" width="13.7109375" style="38" customWidth="1"/>
    <col min="2815" max="2815" width="19.5703125" style="38" customWidth="1"/>
    <col min="2816" max="2816" width="12.5703125" style="38" customWidth="1"/>
    <col min="2817" max="2817" width="11.28515625" style="38" customWidth="1"/>
    <col min="2818" max="2818" width="19.5703125" style="38" customWidth="1"/>
    <col min="2819" max="2819" width="12.5703125" style="38" customWidth="1"/>
    <col min="2820" max="2820" width="11.28515625" style="38" customWidth="1"/>
    <col min="2821" max="3051" width="6.7109375" style="38"/>
    <col min="3052" max="3052" width="59.140625" style="38" customWidth="1"/>
    <col min="3053" max="3061" width="0" style="38" hidden="1" customWidth="1"/>
    <col min="3062" max="3062" width="18.85546875" style="38" customWidth="1"/>
    <col min="3063" max="3063" width="12.5703125" style="38" customWidth="1"/>
    <col min="3064" max="3064" width="13.7109375" style="38" customWidth="1"/>
    <col min="3065" max="3065" width="18.85546875" style="38" customWidth="1"/>
    <col min="3066" max="3066" width="12.5703125" style="38" customWidth="1"/>
    <col min="3067" max="3067" width="13.7109375" style="38" customWidth="1"/>
    <col min="3068" max="3068" width="18.85546875" style="38" customWidth="1"/>
    <col min="3069" max="3069" width="12.5703125" style="38" customWidth="1"/>
    <col min="3070" max="3070" width="13.7109375" style="38" customWidth="1"/>
    <col min="3071" max="3071" width="19.5703125" style="38" customWidth="1"/>
    <col min="3072" max="3072" width="12.5703125" style="38" customWidth="1"/>
    <col min="3073" max="3073" width="11.28515625" style="38" customWidth="1"/>
    <col min="3074" max="3074" width="19.5703125" style="38" customWidth="1"/>
    <col min="3075" max="3075" width="12.5703125" style="38" customWidth="1"/>
    <col min="3076" max="3076" width="11.28515625" style="38" customWidth="1"/>
    <col min="3077" max="3307" width="6.7109375" style="38"/>
    <col min="3308" max="3308" width="59.140625" style="38" customWidth="1"/>
    <col min="3309" max="3317" width="0" style="38" hidden="1" customWidth="1"/>
    <col min="3318" max="3318" width="18.85546875" style="38" customWidth="1"/>
    <col min="3319" max="3319" width="12.5703125" style="38" customWidth="1"/>
    <col min="3320" max="3320" width="13.7109375" style="38" customWidth="1"/>
    <col min="3321" max="3321" width="18.85546875" style="38" customWidth="1"/>
    <col min="3322" max="3322" width="12.5703125" style="38" customWidth="1"/>
    <col min="3323" max="3323" width="13.7109375" style="38" customWidth="1"/>
    <col min="3324" max="3324" width="18.85546875" style="38" customWidth="1"/>
    <col min="3325" max="3325" width="12.5703125" style="38" customWidth="1"/>
    <col min="3326" max="3326" width="13.7109375" style="38" customWidth="1"/>
    <col min="3327" max="3327" width="19.5703125" style="38" customWidth="1"/>
    <col min="3328" max="3328" width="12.5703125" style="38" customWidth="1"/>
    <col min="3329" max="3329" width="11.28515625" style="38" customWidth="1"/>
    <col min="3330" max="3330" width="19.5703125" style="38" customWidth="1"/>
    <col min="3331" max="3331" width="12.5703125" style="38" customWidth="1"/>
    <col min="3332" max="3332" width="11.28515625" style="38" customWidth="1"/>
    <col min="3333" max="3563" width="6.7109375" style="38"/>
    <col min="3564" max="3564" width="59.140625" style="38" customWidth="1"/>
    <col min="3565" max="3573" width="0" style="38" hidden="1" customWidth="1"/>
    <col min="3574" max="3574" width="18.85546875" style="38" customWidth="1"/>
    <col min="3575" max="3575" width="12.5703125" style="38" customWidth="1"/>
    <col min="3576" max="3576" width="13.7109375" style="38" customWidth="1"/>
    <col min="3577" max="3577" width="18.85546875" style="38" customWidth="1"/>
    <col min="3578" max="3578" width="12.5703125" style="38" customWidth="1"/>
    <col min="3579" max="3579" width="13.7109375" style="38" customWidth="1"/>
    <col min="3580" max="3580" width="18.85546875" style="38" customWidth="1"/>
    <col min="3581" max="3581" width="12.5703125" style="38" customWidth="1"/>
    <col min="3582" max="3582" width="13.7109375" style="38" customWidth="1"/>
    <col min="3583" max="3583" width="19.5703125" style="38" customWidth="1"/>
    <col min="3584" max="3584" width="12.5703125" style="38" customWidth="1"/>
    <col min="3585" max="3585" width="11.28515625" style="38" customWidth="1"/>
    <col min="3586" max="3586" width="19.5703125" style="38" customWidth="1"/>
    <col min="3587" max="3587" width="12.5703125" style="38" customWidth="1"/>
    <col min="3588" max="3588" width="11.28515625" style="38" customWidth="1"/>
    <col min="3589" max="3819" width="6.7109375" style="38"/>
    <col min="3820" max="3820" width="59.140625" style="38" customWidth="1"/>
    <col min="3821" max="3829" width="0" style="38" hidden="1" customWidth="1"/>
    <col min="3830" max="3830" width="18.85546875" style="38" customWidth="1"/>
    <col min="3831" max="3831" width="12.5703125" style="38" customWidth="1"/>
    <col min="3832" max="3832" width="13.7109375" style="38" customWidth="1"/>
    <col min="3833" max="3833" width="18.85546875" style="38" customWidth="1"/>
    <col min="3834" max="3834" width="12.5703125" style="38" customWidth="1"/>
    <col min="3835" max="3835" width="13.7109375" style="38" customWidth="1"/>
    <col min="3836" max="3836" width="18.85546875" style="38" customWidth="1"/>
    <col min="3837" max="3837" width="12.5703125" style="38" customWidth="1"/>
    <col min="3838" max="3838" width="13.7109375" style="38" customWidth="1"/>
    <col min="3839" max="3839" width="19.5703125" style="38" customWidth="1"/>
    <col min="3840" max="3840" width="12.5703125" style="38" customWidth="1"/>
    <col min="3841" max="3841" width="11.28515625" style="38" customWidth="1"/>
    <col min="3842" max="3842" width="19.5703125" style="38" customWidth="1"/>
    <col min="3843" max="3843" width="12.5703125" style="38" customWidth="1"/>
    <col min="3844" max="3844" width="11.28515625" style="38" customWidth="1"/>
    <col min="3845" max="4075" width="6.7109375" style="38"/>
    <col min="4076" max="4076" width="59.140625" style="38" customWidth="1"/>
    <col min="4077" max="4085" width="0" style="38" hidden="1" customWidth="1"/>
    <col min="4086" max="4086" width="18.85546875" style="38" customWidth="1"/>
    <col min="4087" max="4087" width="12.5703125" style="38" customWidth="1"/>
    <col min="4088" max="4088" width="13.7109375" style="38" customWidth="1"/>
    <col min="4089" max="4089" width="18.85546875" style="38" customWidth="1"/>
    <col min="4090" max="4090" width="12.5703125" style="38" customWidth="1"/>
    <col min="4091" max="4091" width="13.7109375" style="38" customWidth="1"/>
    <col min="4092" max="4092" width="18.85546875" style="38" customWidth="1"/>
    <col min="4093" max="4093" width="12.5703125" style="38" customWidth="1"/>
    <col min="4094" max="4094" width="13.7109375" style="38" customWidth="1"/>
    <col min="4095" max="4095" width="19.5703125" style="38" customWidth="1"/>
    <col min="4096" max="4096" width="12.5703125" style="38" customWidth="1"/>
    <col min="4097" max="4097" width="11.28515625" style="38" customWidth="1"/>
    <col min="4098" max="4098" width="19.5703125" style="38" customWidth="1"/>
    <col min="4099" max="4099" width="12.5703125" style="38" customWidth="1"/>
    <col min="4100" max="4100" width="11.28515625" style="38" customWidth="1"/>
    <col min="4101" max="4331" width="6.7109375" style="38"/>
    <col min="4332" max="4332" width="59.140625" style="38" customWidth="1"/>
    <col min="4333" max="4341" width="0" style="38" hidden="1" customWidth="1"/>
    <col min="4342" max="4342" width="18.85546875" style="38" customWidth="1"/>
    <col min="4343" max="4343" width="12.5703125" style="38" customWidth="1"/>
    <col min="4344" max="4344" width="13.7109375" style="38" customWidth="1"/>
    <col min="4345" max="4345" width="18.85546875" style="38" customWidth="1"/>
    <col min="4346" max="4346" width="12.5703125" style="38" customWidth="1"/>
    <col min="4347" max="4347" width="13.7109375" style="38" customWidth="1"/>
    <col min="4348" max="4348" width="18.85546875" style="38" customWidth="1"/>
    <col min="4349" max="4349" width="12.5703125" style="38" customWidth="1"/>
    <col min="4350" max="4350" width="13.7109375" style="38" customWidth="1"/>
    <col min="4351" max="4351" width="19.5703125" style="38" customWidth="1"/>
    <col min="4352" max="4352" width="12.5703125" style="38" customWidth="1"/>
    <col min="4353" max="4353" width="11.28515625" style="38" customWidth="1"/>
    <col min="4354" max="4354" width="19.5703125" style="38" customWidth="1"/>
    <col min="4355" max="4355" width="12.5703125" style="38" customWidth="1"/>
    <col min="4356" max="4356" width="11.28515625" style="38" customWidth="1"/>
    <col min="4357" max="4587" width="6.7109375" style="38"/>
    <col min="4588" max="4588" width="59.140625" style="38" customWidth="1"/>
    <col min="4589" max="4597" width="0" style="38" hidden="1" customWidth="1"/>
    <col min="4598" max="4598" width="18.85546875" style="38" customWidth="1"/>
    <col min="4599" max="4599" width="12.5703125" style="38" customWidth="1"/>
    <col min="4600" max="4600" width="13.7109375" style="38" customWidth="1"/>
    <col min="4601" max="4601" width="18.85546875" style="38" customWidth="1"/>
    <col min="4602" max="4602" width="12.5703125" style="38" customWidth="1"/>
    <col min="4603" max="4603" width="13.7109375" style="38" customWidth="1"/>
    <col min="4604" max="4604" width="18.85546875" style="38" customWidth="1"/>
    <col min="4605" max="4605" width="12.5703125" style="38" customWidth="1"/>
    <col min="4606" max="4606" width="13.7109375" style="38" customWidth="1"/>
    <col min="4607" max="4607" width="19.5703125" style="38" customWidth="1"/>
    <col min="4608" max="4608" width="12.5703125" style="38" customWidth="1"/>
    <col min="4609" max="4609" width="11.28515625" style="38" customWidth="1"/>
    <col min="4610" max="4610" width="19.5703125" style="38" customWidth="1"/>
    <col min="4611" max="4611" width="12.5703125" style="38" customWidth="1"/>
    <col min="4612" max="4612" width="11.28515625" style="38" customWidth="1"/>
    <col min="4613" max="4843" width="6.7109375" style="38"/>
    <col min="4844" max="4844" width="59.140625" style="38" customWidth="1"/>
    <col min="4845" max="4853" width="0" style="38" hidden="1" customWidth="1"/>
    <col min="4854" max="4854" width="18.85546875" style="38" customWidth="1"/>
    <col min="4855" max="4855" width="12.5703125" style="38" customWidth="1"/>
    <col min="4856" max="4856" width="13.7109375" style="38" customWidth="1"/>
    <col min="4857" max="4857" width="18.85546875" style="38" customWidth="1"/>
    <col min="4858" max="4858" width="12.5703125" style="38" customWidth="1"/>
    <col min="4859" max="4859" width="13.7109375" style="38" customWidth="1"/>
    <col min="4860" max="4860" width="18.85546875" style="38" customWidth="1"/>
    <col min="4861" max="4861" width="12.5703125" style="38" customWidth="1"/>
    <col min="4862" max="4862" width="13.7109375" style="38" customWidth="1"/>
    <col min="4863" max="4863" width="19.5703125" style="38" customWidth="1"/>
    <col min="4864" max="4864" width="12.5703125" style="38" customWidth="1"/>
    <col min="4865" max="4865" width="11.28515625" style="38" customWidth="1"/>
    <col min="4866" max="4866" width="19.5703125" style="38" customWidth="1"/>
    <col min="4867" max="4867" width="12.5703125" style="38" customWidth="1"/>
    <col min="4868" max="4868" width="11.28515625" style="38" customWidth="1"/>
    <col min="4869" max="5099" width="6.7109375" style="38"/>
    <col min="5100" max="5100" width="59.140625" style="38" customWidth="1"/>
    <col min="5101" max="5109" width="0" style="38" hidden="1" customWidth="1"/>
    <col min="5110" max="5110" width="18.85546875" style="38" customWidth="1"/>
    <col min="5111" max="5111" width="12.5703125" style="38" customWidth="1"/>
    <col min="5112" max="5112" width="13.7109375" style="38" customWidth="1"/>
    <col min="5113" max="5113" width="18.85546875" style="38" customWidth="1"/>
    <col min="5114" max="5114" width="12.5703125" style="38" customWidth="1"/>
    <col min="5115" max="5115" width="13.7109375" style="38" customWidth="1"/>
    <col min="5116" max="5116" width="18.85546875" style="38" customWidth="1"/>
    <col min="5117" max="5117" width="12.5703125" style="38" customWidth="1"/>
    <col min="5118" max="5118" width="13.7109375" style="38" customWidth="1"/>
    <col min="5119" max="5119" width="19.5703125" style="38" customWidth="1"/>
    <col min="5120" max="5120" width="12.5703125" style="38" customWidth="1"/>
    <col min="5121" max="5121" width="11.28515625" style="38" customWidth="1"/>
    <col min="5122" max="5122" width="19.5703125" style="38" customWidth="1"/>
    <col min="5123" max="5123" width="12.5703125" style="38" customWidth="1"/>
    <col min="5124" max="5124" width="11.28515625" style="38" customWidth="1"/>
    <col min="5125" max="5355" width="6.7109375" style="38"/>
    <col min="5356" max="5356" width="59.140625" style="38" customWidth="1"/>
    <col min="5357" max="5365" width="0" style="38" hidden="1" customWidth="1"/>
    <col min="5366" max="5366" width="18.85546875" style="38" customWidth="1"/>
    <col min="5367" max="5367" width="12.5703125" style="38" customWidth="1"/>
    <col min="5368" max="5368" width="13.7109375" style="38" customWidth="1"/>
    <col min="5369" max="5369" width="18.85546875" style="38" customWidth="1"/>
    <col min="5370" max="5370" width="12.5703125" style="38" customWidth="1"/>
    <col min="5371" max="5371" width="13.7109375" style="38" customWidth="1"/>
    <col min="5372" max="5372" width="18.85546875" style="38" customWidth="1"/>
    <col min="5373" max="5373" width="12.5703125" style="38" customWidth="1"/>
    <col min="5374" max="5374" width="13.7109375" style="38" customWidth="1"/>
    <col min="5375" max="5375" width="19.5703125" style="38" customWidth="1"/>
    <col min="5376" max="5376" width="12.5703125" style="38" customWidth="1"/>
    <col min="5377" max="5377" width="11.28515625" style="38" customWidth="1"/>
    <col min="5378" max="5378" width="19.5703125" style="38" customWidth="1"/>
    <col min="5379" max="5379" width="12.5703125" style="38" customWidth="1"/>
    <col min="5380" max="5380" width="11.28515625" style="38" customWidth="1"/>
    <col min="5381" max="5611" width="6.7109375" style="38"/>
    <col min="5612" max="5612" width="59.140625" style="38" customWidth="1"/>
    <col min="5613" max="5621" width="0" style="38" hidden="1" customWidth="1"/>
    <col min="5622" max="5622" width="18.85546875" style="38" customWidth="1"/>
    <col min="5623" max="5623" width="12.5703125" style="38" customWidth="1"/>
    <col min="5624" max="5624" width="13.7109375" style="38" customWidth="1"/>
    <col min="5625" max="5625" width="18.85546875" style="38" customWidth="1"/>
    <col min="5626" max="5626" width="12.5703125" style="38" customWidth="1"/>
    <col min="5627" max="5627" width="13.7109375" style="38" customWidth="1"/>
    <col min="5628" max="5628" width="18.85546875" style="38" customWidth="1"/>
    <col min="5629" max="5629" width="12.5703125" style="38" customWidth="1"/>
    <col min="5630" max="5630" width="13.7109375" style="38" customWidth="1"/>
    <col min="5631" max="5631" width="19.5703125" style="38" customWidth="1"/>
    <col min="5632" max="5632" width="12.5703125" style="38" customWidth="1"/>
    <col min="5633" max="5633" width="11.28515625" style="38" customWidth="1"/>
    <col min="5634" max="5634" width="19.5703125" style="38" customWidth="1"/>
    <col min="5635" max="5635" width="12.5703125" style="38" customWidth="1"/>
    <col min="5636" max="5636" width="11.28515625" style="38" customWidth="1"/>
    <col min="5637" max="5867" width="6.7109375" style="38"/>
    <col min="5868" max="5868" width="59.140625" style="38" customWidth="1"/>
    <col min="5869" max="5877" width="0" style="38" hidden="1" customWidth="1"/>
    <col min="5878" max="5878" width="18.85546875" style="38" customWidth="1"/>
    <col min="5879" max="5879" width="12.5703125" style="38" customWidth="1"/>
    <col min="5880" max="5880" width="13.7109375" style="38" customWidth="1"/>
    <col min="5881" max="5881" width="18.85546875" style="38" customWidth="1"/>
    <col min="5882" max="5882" width="12.5703125" style="38" customWidth="1"/>
    <col min="5883" max="5883" width="13.7109375" style="38" customWidth="1"/>
    <col min="5884" max="5884" width="18.85546875" style="38" customWidth="1"/>
    <col min="5885" max="5885" width="12.5703125" style="38" customWidth="1"/>
    <col min="5886" max="5886" width="13.7109375" style="38" customWidth="1"/>
    <col min="5887" max="5887" width="19.5703125" style="38" customWidth="1"/>
    <col min="5888" max="5888" width="12.5703125" style="38" customWidth="1"/>
    <col min="5889" max="5889" width="11.28515625" style="38" customWidth="1"/>
    <col min="5890" max="5890" width="19.5703125" style="38" customWidth="1"/>
    <col min="5891" max="5891" width="12.5703125" style="38" customWidth="1"/>
    <col min="5892" max="5892" width="11.28515625" style="38" customWidth="1"/>
    <col min="5893" max="6123" width="6.7109375" style="38"/>
    <col min="6124" max="6124" width="59.140625" style="38" customWidth="1"/>
    <col min="6125" max="6133" width="0" style="38" hidden="1" customWidth="1"/>
    <col min="6134" max="6134" width="18.85546875" style="38" customWidth="1"/>
    <col min="6135" max="6135" width="12.5703125" style="38" customWidth="1"/>
    <col min="6136" max="6136" width="13.7109375" style="38" customWidth="1"/>
    <col min="6137" max="6137" width="18.85546875" style="38" customWidth="1"/>
    <col min="6138" max="6138" width="12.5703125" style="38" customWidth="1"/>
    <col min="6139" max="6139" width="13.7109375" style="38" customWidth="1"/>
    <col min="6140" max="6140" width="18.85546875" style="38" customWidth="1"/>
    <col min="6141" max="6141" width="12.5703125" style="38" customWidth="1"/>
    <col min="6142" max="6142" width="13.7109375" style="38" customWidth="1"/>
    <col min="6143" max="6143" width="19.5703125" style="38" customWidth="1"/>
    <col min="6144" max="6144" width="12.5703125" style="38" customWidth="1"/>
    <col min="6145" max="6145" width="11.28515625" style="38" customWidth="1"/>
    <col min="6146" max="6146" width="19.5703125" style="38" customWidth="1"/>
    <col min="6147" max="6147" width="12.5703125" style="38" customWidth="1"/>
    <col min="6148" max="6148" width="11.28515625" style="38" customWidth="1"/>
    <col min="6149" max="6379" width="6.7109375" style="38"/>
    <col min="6380" max="6380" width="59.140625" style="38" customWidth="1"/>
    <col min="6381" max="6389" width="0" style="38" hidden="1" customWidth="1"/>
    <col min="6390" max="6390" width="18.85546875" style="38" customWidth="1"/>
    <col min="6391" max="6391" width="12.5703125" style="38" customWidth="1"/>
    <col min="6392" max="6392" width="13.7109375" style="38" customWidth="1"/>
    <col min="6393" max="6393" width="18.85546875" style="38" customWidth="1"/>
    <col min="6394" max="6394" width="12.5703125" style="38" customWidth="1"/>
    <col min="6395" max="6395" width="13.7109375" style="38" customWidth="1"/>
    <col min="6396" max="6396" width="18.85546875" style="38" customWidth="1"/>
    <col min="6397" max="6397" width="12.5703125" style="38" customWidth="1"/>
    <col min="6398" max="6398" width="13.7109375" style="38" customWidth="1"/>
    <col min="6399" max="6399" width="19.5703125" style="38" customWidth="1"/>
    <col min="6400" max="6400" width="12.5703125" style="38" customWidth="1"/>
    <col min="6401" max="6401" width="11.28515625" style="38" customWidth="1"/>
    <col min="6402" max="6402" width="19.5703125" style="38" customWidth="1"/>
    <col min="6403" max="6403" width="12.5703125" style="38" customWidth="1"/>
    <col min="6404" max="6404" width="11.28515625" style="38" customWidth="1"/>
    <col min="6405" max="6635" width="6.7109375" style="38"/>
    <col min="6636" max="6636" width="59.140625" style="38" customWidth="1"/>
    <col min="6637" max="6645" width="0" style="38" hidden="1" customWidth="1"/>
    <col min="6646" max="6646" width="18.85546875" style="38" customWidth="1"/>
    <col min="6647" max="6647" width="12.5703125" style="38" customWidth="1"/>
    <col min="6648" max="6648" width="13.7109375" style="38" customWidth="1"/>
    <col min="6649" max="6649" width="18.85546875" style="38" customWidth="1"/>
    <col min="6650" max="6650" width="12.5703125" style="38" customWidth="1"/>
    <col min="6651" max="6651" width="13.7109375" style="38" customWidth="1"/>
    <col min="6652" max="6652" width="18.85546875" style="38" customWidth="1"/>
    <col min="6653" max="6653" width="12.5703125" style="38" customWidth="1"/>
    <col min="6654" max="6654" width="13.7109375" style="38" customWidth="1"/>
    <col min="6655" max="6655" width="19.5703125" style="38" customWidth="1"/>
    <col min="6656" max="6656" width="12.5703125" style="38" customWidth="1"/>
    <col min="6657" max="6657" width="11.28515625" style="38" customWidth="1"/>
    <col min="6658" max="6658" width="19.5703125" style="38" customWidth="1"/>
    <col min="6659" max="6659" width="12.5703125" style="38" customWidth="1"/>
    <col min="6660" max="6660" width="11.28515625" style="38" customWidth="1"/>
    <col min="6661" max="6891" width="6.7109375" style="38"/>
    <col min="6892" max="6892" width="59.140625" style="38" customWidth="1"/>
    <col min="6893" max="6901" width="0" style="38" hidden="1" customWidth="1"/>
    <col min="6902" max="6902" width="18.85546875" style="38" customWidth="1"/>
    <col min="6903" max="6903" width="12.5703125" style="38" customWidth="1"/>
    <col min="6904" max="6904" width="13.7109375" style="38" customWidth="1"/>
    <col min="6905" max="6905" width="18.85546875" style="38" customWidth="1"/>
    <col min="6906" max="6906" width="12.5703125" style="38" customWidth="1"/>
    <col min="6907" max="6907" width="13.7109375" style="38" customWidth="1"/>
    <col min="6908" max="6908" width="18.85546875" style="38" customWidth="1"/>
    <col min="6909" max="6909" width="12.5703125" style="38" customWidth="1"/>
    <col min="6910" max="6910" width="13.7109375" style="38" customWidth="1"/>
    <col min="6911" max="6911" width="19.5703125" style="38" customWidth="1"/>
    <col min="6912" max="6912" width="12.5703125" style="38" customWidth="1"/>
    <col min="6913" max="6913" width="11.28515625" style="38" customWidth="1"/>
    <col min="6914" max="6914" width="19.5703125" style="38" customWidth="1"/>
    <col min="6915" max="6915" width="12.5703125" style="38" customWidth="1"/>
    <col min="6916" max="6916" width="11.28515625" style="38" customWidth="1"/>
    <col min="6917" max="7147" width="6.7109375" style="38"/>
    <col min="7148" max="7148" width="59.140625" style="38" customWidth="1"/>
    <col min="7149" max="7157" width="0" style="38" hidden="1" customWidth="1"/>
    <col min="7158" max="7158" width="18.85546875" style="38" customWidth="1"/>
    <col min="7159" max="7159" width="12.5703125" style="38" customWidth="1"/>
    <col min="7160" max="7160" width="13.7109375" style="38" customWidth="1"/>
    <col min="7161" max="7161" width="18.85546875" style="38" customWidth="1"/>
    <col min="7162" max="7162" width="12.5703125" style="38" customWidth="1"/>
    <col min="7163" max="7163" width="13.7109375" style="38" customWidth="1"/>
    <col min="7164" max="7164" width="18.85546875" style="38" customWidth="1"/>
    <col min="7165" max="7165" width="12.5703125" style="38" customWidth="1"/>
    <col min="7166" max="7166" width="13.7109375" style="38" customWidth="1"/>
    <col min="7167" max="7167" width="19.5703125" style="38" customWidth="1"/>
    <col min="7168" max="7168" width="12.5703125" style="38" customWidth="1"/>
    <col min="7169" max="7169" width="11.28515625" style="38" customWidth="1"/>
    <col min="7170" max="7170" width="19.5703125" style="38" customWidth="1"/>
    <col min="7171" max="7171" width="12.5703125" style="38" customWidth="1"/>
    <col min="7172" max="7172" width="11.28515625" style="38" customWidth="1"/>
    <col min="7173" max="7403" width="6.7109375" style="38"/>
    <col min="7404" max="7404" width="59.140625" style="38" customWidth="1"/>
    <col min="7405" max="7413" width="0" style="38" hidden="1" customWidth="1"/>
    <col min="7414" max="7414" width="18.85546875" style="38" customWidth="1"/>
    <col min="7415" max="7415" width="12.5703125" style="38" customWidth="1"/>
    <col min="7416" max="7416" width="13.7109375" style="38" customWidth="1"/>
    <col min="7417" max="7417" width="18.85546875" style="38" customWidth="1"/>
    <col min="7418" max="7418" width="12.5703125" style="38" customWidth="1"/>
    <col min="7419" max="7419" width="13.7109375" style="38" customWidth="1"/>
    <col min="7420" max="7420" width="18.85546875" style="38" customWidth="1"/>
    <col min="7421" max="7421" width="12.5703125" style="38" customWidth="1"/>
    <col min="7422" max="7422" width="13.7109375" style="38" customWidth="1"/>
    <col min="7423" max="7423" width="19.5703125" style="38" customWidth="1"/>
    <col min="7424" max="7424" width="12.5703125" style="38" customWidth="1"/>
    <col min="7425" max="7425" width="11.28515625" style="38" customWidth="1"/>
    <col min="7426" max="7426" width="19.5703125" style="38" customWidth="1"/>
    <col min="7427" max="7427" width="12.5703125" style="38" customWidth="1"/>
    <col min="7428" max="7428" width="11.28515625" style="38" customWidth="1"/>
    <col min="7429" max="7659" width="6.7109375" style="38"/>
    <col min="7660" max="7660" width="59.140625" style="38" customWidth="1"/>
    <col min="7661" max="7669" width="0" style="38" hidden="1" customWidth="1"/>
    <col min="7670" max="7670" width="18.85546875" style="38" customWidth="1"/>
    <col min="7671" max="7671" width="12.5703125" style="38" customWidth="1"/>
    <col min="7672" max="7672" width="13.7109375" style="38" customWidth="1"/>
    <col min="7673" max="7673" width="18.85546875" style="38" customWidth="1"/>
    <col min="7674" max="7674" width="12.5703125" style="38" customWidth="1"/>
    <col min="7675" max="7675" width="13.7109375" style="38" customWidth="1"/>
    <col min="7676" max="7676" width="18.85546875" style="38" customWidth="1"/>
    <col min="7677" max="7677" width="12.5703125" style="38" customWidth="1"/>
    <col min="7678" max="7678" width="13.7109375" style="38" customWidth="1"/>
    <col min="7679" max="7679" width="19.5703125" style="38" customWidth="1"/>
    <col min="7680" max="7680" width="12.5703125" style="38" customWidth="1"/>
    <col min="7681" max="7681" width="11.28515625" style="38" customWidth="1"/>
    <col min="7682" max="7682" width="19.5703125" style="38" customWidth="1"/>
    <col min="7683" max="7683" width="12.5703125" style="38" customWidth="1"/>
    <col min="7684" max="7684" width="11.28515625" style="38" customWidth="1"/>
    <col min="7685" max="7915" width="6.7109375" style="38"/>
    <col min="7916" max="7916" width="59.140625" style="38" customWidth="1"/>
    <col min="7917" max="7925" width="0" style="38" hidden="1" customWidth="1"/>
    <col min="7926" max="7926" width="18.85546875" style="38" customWidth="1"/>
    <col min="7927" max="7927" width="12.5703125" style="38" customWidth="1"/>
    <col min="7928" max="7928" width="13.7109375" style="38" customWidth="1"/>
    <col min="7929" max="7929" width="18.85546875" style="38" customWidth="1"/>
    <col min="7930" max="7930" width="12.5703125" style="38" customWidth="1"/>
    <col min="7931" max="7931" width="13.7109375" style="38" customWidth="1"/>
    <col min="7932" max="7932" width="18.85546875" style="38" customWidth="1"/>
    <col min="7933" max="7933" width="12.5703125" style="38" customWidth="1"/>
    <col min="7934" max="7934" width="13.7109375" style="38" customWidth="1"/>
    <col min="7935" max="7935" width="19.5703125" style="38" customWidth="1"/>
    <col min="7936" max="7936" width="12.5703125" style="38" customWidth="1"/>
    <col min="7937" max="7937" width="11.28515625" style="38" customWidth="1"/>
    <col min="7938" max="7938" width="19.5703125" style="38" customWidth="1"/>
    <col min="7939" max="7939" width="12.5703125" style="38" customWidth="1"/>
    <col min="7940" max="7940" width="11.28515625" style="38" customWidth="1"/>
    <col min="7941" max="8171" width="6.7109375" style="38"/>
    <col min="8172" max="8172" width="59.140625" style="38" customWidth="1"/>
    <col min="8173" max="8181" width="0" style="38" hidden="1" customWidth="1"/>
    <col min="8182" max="8182" width="18.85546875" style="38" customWidth="1"/>
    <col min="8183" max="8183" width="12.5703125" style="38" customWidth="1"/>
    <col min="8184" max="8184" width="13.7109375" style="38" customWidth="1"/>
    <col min="8185" max="8185" width="18.85546875" style="38" customWidth="1"/>
    <col min="8186" max="8186" width="12.5703125" style="38" customWidth="1"/>
    <col min="8187" max="8187" width="13.7109375" style="38" customWidth="1"/>
    <col min="8188" max="8188" width="18.85546875" style="38" customWidth="1"/>
    <col min="8189" max="8189" width="12.5703125" style="38" customWidth="1"/>
    <col min="8190" max="8190" width="13.7109375" style="38" customWidth="1"/>
    <col min="8191" max="8191" width="19.5703125" style="38" customWidth="1"/>
    <col min="8192" max="8192" width="12.5703125" style="38" customWidth="1"/>
    <col min="8193" max="8193" width="11.28515625" style="38" customWidth="1"/>
    <col min="8194" max="8194" width="19.5703125" style="38" customWidth="1"/>
    <col min="8195" max="8195" width="12.5703125" style="38" customWidth="1"/>
    <col min="8196" max="8196" width="11.28515625" style="38" customWidth="1"/>
    <col min="8197" max="8427" width="6.7109375" style="38"/>
    <col min="8428" max="8428" width="59.140625" style="38" customWidth="1"/>
    <col min="8429" max="8437" width="0" style="38" hidden="1" customWidth="1"/>
    <col min="8438" max="8438" width="18.85546875" style="38" customWidth="1"/>
    <col min="8439" max="8439" width="12.5703125" style="38" customWidth="1"/>
    <col min="8440" max="8440" width="13.7109375" style="38" customWidth="1"/>
    <col min="8441" max="8441" width="18.85546875" style="38" customWidth="1"/>
    <col min="8442" max="8442" width="12.5703125" style="38" customWidth="1"/>
    <col min="8443" max="8443" width="13.7109375" style="38" customWidth="1"/>
    <col min="8444" max="8444" width="18.85546875" style="38" customWidth="1"/>
    <col min="8445" max="8445" width="12.5703125" style="38" customWidth="1"/>
    <col min="8446" max="8446" width="13.7109375" style="38" customWidth="1"/>
    <col min="8447" max="8447" width="19.5703125" style="38" customWidth="1"/>
    <col min="8448" max="8448" width="12.5703125" style="38" customWidth="1"/>
    <col min="8449" max="8449" width="11.28515625" style="38" customWidth="1"/>
    <col min="8450" max="8450" width="19.5703125" style="38" customWidth="1"/>
    <col min="8451" max="8451" width="12.5703125" style="38" customWidth="1"/>
    <col min="8452" max="8452" width="11.28515625" style="38" customWidth="1"/>
    <col min="8453" max="8683" width="6.7109375" style="38"/>
    <col min="8684" max="8684" width="59.140625" style="38" customWidth="1"/>
    <col min="8685" max="8693" width="0" style="38" hidden="1" customWidth="1"/>
    <col min="8694" max="8694" width="18.85546875" style="38" customWidth="1"/>
    <col min="8695" max="8695" width="12.5703125" style="38" customWidth="1"/>
    <col min="8696" max="8696" width="13.7109375" style="38" customWidth="1"/>
    <col min="8697" max="8697" width="18.85546875" style="38" customWidth="1"/>
    <col min="8698" max="8698" width="12.5703125" style="38" customWidth="1"/>
    <col min="8699" max="8699" width="13.7109375" style="38" customWidth="1"/>
    <col min="8700" max="8700" width="18.85546875" style="38" customWidth="1"/>
    <col min="8701" max="8701" width="12.5703125" style="38" customWidth="1"/>
    <col min="8702" max="8702" width="13.7109375" style="38" customWidth="1"/>
    <col min="8703" max="8703" width="19.5703125" style="38" customWidth="1"/>
    <col min="8704" max="8704" width="12.5703125" style="38" customWidth="1"/>
    <col min="8705" max="8705" width="11.28515625" style="38" customWidth="1"/>
    <col min="8706" max="8706" width="19.5703125" style="38" customWidth="1"/>
    <col min="8707" max="8707" width="12.5703125" style="38" customWidth="1"/>
    <col min="8708" max="8708" width="11.28515625" style="38" customWidth="1"/>
    <col min="8709" max="8939" width="6.7109375" style="38"/>
    <col min="8940" max="8940" width="59.140625" style="38" customWidth="1"/>
    <col min="8941" max="8949" width="0" style="38" hidden="1" customWidth="1"/>
    <col min="8950" max="8950" width="18.85546875" style="38" customWidth="1"/>
    <col min="8951" max="8951" width="12.5703125" style="38" customWidth="1"/>
    <col min="8952" max="8952" width="13.7109375" style="38" customWidth="1"/>
    <col min="8953" max="8953" width="18.85546875" style="38" customWidth="1"/>
    <col min="8954" max="8954" width="12.5703125" style="38" customWidth="1"/>
    <col min="8955" max="8955" width="13.7109375" style="38" customWidth="1"/>
    <col min="8956" max="8956" width="18.85546875" style="38" customWidth="1"/>
    <col min="8957" max="8957" width="12.5703125" style="38" customWidth="1"/>
    <col min="8958" max="8958" width="13.7109375" style="38" customWidth="1"/>
    <col min="8959" max="8959" width="19.5703125" style="38" customWidth="1"/>
    <col min="8960" max="8960" width="12.5703125" style="38" customWidth="1"/>
    <col min="8961" max="8961" width="11.28515625" style="38" customWidth="1"/>
    <col min="8962" max="8962" width="19.5703125" style="38" customWidth="1"/>
    <col min="8963" max="8963" width="12.5703125" style="38" customWidth="1"/>
    <col min="8964" max="8964" width="11.28515625" style="38" customWidth="1"/>
    <col min="8965" max="9195" width="6.7109375" style="38"/>
    <col min="9196" max="9196" width="59.140625" style="38" customWidth="1"/>
    <col min="9197" max="9205" width="0" style="38" hidden="1" customWidth="1"/>
    <col min="9206" max="9206" width="18.85546875" style="38" customWidth="1"/>
    <col min="9207" max="9207" width="12.5703125" style="38" customWidth="1"/>
    <col min="9208" max="9208" width="13.7109375" style="38" customWidth="1"/>
    <col min="9209" max="9209" width="18.85546875" style="38" customWidth="1"/>
    <col min="9210" max="9210" width="12.5703125" style="38" customWidth="1"/>
    <col min="9211" max="9211" width="13.7109375" style="38" customWidth="1"/>
    <col min="9212" max="9212" width="18.85546875" style="38" customWidth="1"/>
    <col min="9213" max="9213" width="12.5703125" style="38" customWidth="1"/>
    <col min="9214" max="9214" width="13.7109375" style="38" customWidth="1"/>
    <col min="9215" max="9215" width="19.5703125" style="38" customWidth="1"/>
    <col min="9216" max="9216" width="12.5703125" style="38" customWidth="1"/>
    <col min="9217" max="9217" width="11.28515625" style="38" customWidth="1"/>
    <col min="9218" max="9218" width="19.5703125" style="38" customWidth="1"/>
    <col min="9219" max="9219" width="12.5703125" style="38" customWidth="1"/>
    <col min="9220" max="9220" width="11.28515625" style="38" customWidth="1"/>
    <col min="9221" max="9451" width="6.7109375" style="38"/>
    <col min="9452" max="9452" width="59.140625" style="38" customWidth="1"/>
    <col min="9453" max="9461" width="0" style="38" hidden="1" customWidth="1"/>
    <col min="9462" max="9462" width="18.85546875" style="38" customWidth="1"/>
    <col min="9463" max="9463" width="12.5703125" style="38" customWidth="1"/>
    <col min="9464" max="9464" width="13.7109375" style="38" customWidth="1"/>
    <col min="9465" max="9465" width="18.85546875" style="38" customWidth="1"/>
    <col min="9466" max="9466" width="12.5703125" style="38" customWidth="1"/>
    <col min="9467" max="9467" width="13.7109375" style="38" customWidth="1"/>
    <col min="9468" max="9468" width="18.85546875" style="38" customWidth="1"/>
    <col min="9469" max="9469" width="12.5703125" style="38" customWidth="1"/>
    <col min="9470" max="9470" width="13.7109375" style="38" customWidth="1"/>
    <col min="9471" max="9471" width="19.5703125" style="38" customWidth="1"/>
    <col min="9472" max="9472" width="12.5703125" style="38" customWidth="1"/>
    <col min="9473" max="9473" width="11.28515625" style="38" customWidth="1"/>
    <col min="9474" max="9474" width="19.5703125" style="38" customWidth="1"/>
    <col min="9475" max="9475" width="12.5703125" style="38" customWidth="1"/>
    <col min="9476" max="9476" width="11.28515625" style="38" customWidth="1"/>
    <col min="9477" max="9707" width="6.7109375" style="38"/>
    <col min="9708" max="9708" width="59.140625" style="38" customWidth="1"/>
    <col min="9709" max="9717" width="0" style="38" hidden="1" customWidth="1"/>
    <col min="9718" max="9718" width="18.85546875" style="38" customWidth="1"/>
    <col min="9719" max="9719" width="12.5703125" style="38" customWidth="1"/>
    <col min="9720" max="9720" width="13.7109375" style="38" customWidth="1"/>
    <col min="9721" max="9721" width="18.85546875" style="38" customWidth="1"/>
    <col min="9722" max="9722" width="12.5703125" style="38" customWidth="1"/>
    <col min="9723" max="9723" width="13.7109375" style="38" customWidth="1"/>
    <col min="9724" max="9724" width="18.85546875" style="38" customWidth="1"/>
    <col min="9725" max="9725" width="12.5703125" style="38" customWidth="1"/>
    <col min="9726" max="9726" width="13.7109375" style="38" customWidth="1"/>
    <col min="9727" max="9727" width="19.5703125" style="38" customWidth="1"/>
    <col min="9728" max="9728" width="12.5703125" style="38" customWidth="1"/>
    <col min="9729" max="9729" width="11.28515625" style="38" customWidth="1"/>
    <col min="9730" max="9730" width="19.5703125" style="38" customWidth="1"/>
    <col min="9731" max="9731" width="12.5703125" style="38" customWidth="1"/>
    <col min="9732" max="9732" width="11.28515625" style="38" customWidth="1"/>
    <col min="9733" max="9963" width="6.7109375" style="38"/>
    <col min="9964" max="9964" width="59.140625" style="38" customWidth="1"/>
    <col min="9965" max="9973" width="0" style="38" hidden="1" customWidth="1"/>
    <col min="9974" max="9974" width="18.85546875" style="38" customWidth="1"/>
    <col min="9975" max="9975" width="12.5703125" style="38" customWidth="1"/>
    <col min="9976" max="9976" width="13.7109375" style="38" customWidth="1"/>
    <col min="9977" max="9977" width="18.85546875" style="38" customWidth="1"/>
    <col min="9978" max="9978" width="12.5703125" style="38" customWidth="1"/>
    <col min="9979" max="9979" width="13.7109375" style="38" customWidth="1"/>
    <col min="9980" max="9980" width="18.85546875" style="38" customWidth="1"/>
    <col min="9981" max="9981" width="12.5703125" style="38" customWidth="1"/>
    <col min="9982" max="9982" width="13.7109375" style="38" customWidth="1"/>
    <col min="9983" max="9983" width="19.5703125" style="38" customWidth="1"/>
    <col min="9984" max="9984" width="12.5703125" style="38" customWidth="1"/>
    <col min="9985" max="9985" width="11.28515625" style="38" customWidth="1"/>
    <col min="9986" max="9986" width="19.5703125" style="38" customWidth="1"/>
    <col min="9987" max="9987" width="12.5703125" style="38" customWidth="1"/>
    <col min="9988" max="9988" width="11.28515625" style="38" customWidth="1"/>
    <col min="9989" max="10219" width="6.7109375" style="38"/>
    <col min="10220" max="10220" width="59.140625" style="38" customWidth="1"/>
    <col min="10221" max="10229" width="0" style="38" hidden="1" customWidth="1"/>
    <col min="10230" max="10230" width="18.85546875" style="38" customWidth="1"/>
    <col min="10231" max="10231" width="12.5703125" style="38" customWidth="1"/>
    <col min="10232" max="10232" width="13.7109375" style="38" customWidth="1"/>
    <col min="10233" max="10233" width="18.85546875" style="38" customWidth="1"/>
    <col min="10234" max="10234" width="12.5703125" style="38" customWidth="1"/>
    <col min="10235" max="10235" width="13.7109375" style="38" customWidth="1"/>
    <col min="10236" max="10236" width="18.85546875" style="38" customWidth="1"/>
    <col min="10237" max="10237" width="12.5703125" style="38" customWidth="1"/>
    <col min="10238" max="10238" width="13.7109375" style="38" customWidth="1"/>
    <col min="10239" max="10239" width="19.5703125" style="38" customWidth="1"/>
    <col min="10240" max="10240" width="12.5703125" style="38" customWidth="1"/>
    <col min="10241" max="10241" width="11.28515625" style="38" customWidth="1"/>
    <col min="10242" max="10242" width="19.5703125" style="38" customWidth="1"/>
    <col min="10243" max="10243" width="12.5703125" style="38" customWidth="1"/>
    <col min="10244" max="10244" width="11.28515625" style="38" customWidth="1"/>
    <col min="10245" max="10475" width="6.7109375" style="38"/>
    <col min="10476" max="10476" width="59.140625" style="38" customWidth="1"/>
    <col min="10477" max="10485" width="0" style="38" hidden="1" customWidth="1"/>
    <col min="10486" max="10486" width="18.85546875" style="38" customWidth="1"/>
    <col min="10487" max="10487" width="12.5703125" style="38" customWidth="1"/>
    <col min="10488" max="10488" width="13.7109375" style="38" customWidth="1"/>
    <col min="10489" max="10489" width="18.85546875" style="38" customWidth="1"/>
    <col min="10490" max="10490" width="12.5703125" style="38" customWidth="1"/>
    <col min="10491" max="10491" width="13.7109375" style="38" customWidth="1"/>
    <col min="10492" max="10492" width="18.85546875" style="38" customWidth="1"/>
    <col min="10493" max="10493" width="12.5703125" style="38" customWidth="1"/>
    <col min="10494" max="10494" width="13.7109375" style="38" customWidth="1"/>
    <col min="10495" max="10495" width="19.5703125" style="38" customWidth="1"/>
    <col min="10496" max="10496" width="12.5703125" style="38" customWidth="1"/>
    <col min="10497" max="10497" width="11.28515625" style="38" customWidth="1"/>
    <col min="10498" max="10498" width="19.5703125" style="38" customWidth="1"/>
    <col min="10499" max="10499" width="12.5703125" style="38" customWidth="1"/>
    <col min="10500" max="10500" width="11.28515625" style="38" customWidth="1"/>
    <col min="10501" max="10731" width="6.7109375" style="38"/>
    <col min="10732" max="10732" width="59.140625" style="38" customWidth="1"/>
    <col min="10733" max="10741" width="0" style="38" hidden="1" customWidth="1"/>
    <col min="10742" max="10742" width="18.85546875" style="38" customWidth="1"/>
    <col min="10743" max="10743" width="12.5703125" style="38" customWidth="1"/>
    <col min="10744" max="10744" width="13.7109375" style="38" customWidth="1"/>
    <col min="10745" max="10745" width="18.85546875" style="38" customWidth="1"/>
    <col min="10746" max="10746" width="12.5703125" style="38" customWidth="1"/>
    <col min="10747" max="10747" width="13.7109375" style="38" customWidth="1"/>
    <col min="10748" max="10748" width="18.85546875" style="38" customWidth="1"/>
    <col min="10749" max="10749" width="12.5703125" style="38" customWidth="1"/>
    <col min="10750" max="10750" width="13.7109375" style="38" customWidth="1"/>
    <col min="10751" max="10751" width="19.5703125" style="38" customWidth="1"/>
    <col min="10752" max="10752" width="12.5703125" style="38" customWidth="1"/>
    <col min="10753" max="10753" width="11.28515625" style="38" customWidth="1"/>
    <col min="10754" max="10754" width="19.5703125" style="38" customWidth="1"/>
    <col min="10755" max="10755" width="12.5703125" style="38" customWidth="1"/>
    <col min="10756" max="10756" width="11.28515625" style="38" customWidth="1"/>
    <col min="10757" max="10987" width="6.7109375" style="38"/>
    <col min="10988" max="10988" width="59.140625" style="38" customWidth="1"/>
    <col min="10989" max="10997" width="0" style="38" hidden="1" customWidth="1"/>
    <col min="10998" max="10998" width="18.85546875" style="38" customWidth="1"/>
    <col min="10999" max="10999" width="12.5703125" style="38" customWidth="1"/>
    <col min="11000" max="11000" width="13.7109375" style="38" customWidth="1"/>
    <col min="11001" max="11001" width="18.85546875" style="38" customWidth="1"/>
    <col min="11002" max="11002" width="12.5703125" style="38" customWidth="1"/>
    <col min="11003" max="11003" width="13.7109375" style="38" customWidth="1"/>
    <col min="11004" max="11004" width="18.85546875" style="38" customWidth="1"/>
    <col min="11005" max="11005" width="12.5703125" style="38" customWidth="1"/>
    <col min="11006" max="11006" width="13.7109375" style="38" customWidth="1"/>
    <col min="11007" max="11007" width="19.5703125" style="38" customWidth="1"/>
    <col min="11008" max="11008" width="12.5703125" style="38" customWidth="1"/>
    <col min="11009" max="11009" width="11.28515625" style="38" customWidth="1"/>
    <col min="11010" max="11010" width="19.5703125" style="38" customWidth="1"/>
    <col min="11011" max="11011" width="12.5703125" style="38" customWidth="1"/>
    <col min="11012" max="11012" width="11.28515625" style="38" customWidth="1"/>
    <col min="11013" max="11243" width="6.7109375" style="38"/>
    <col min="11244" max="11244" width="59.140625" style="38" customWidth="1"/>
    <col min="11245" max="11253" width="0" style="38" hidden="1" customWidth="1"/>
    <col min="11254" max="11254" width="18.85546875" style="38" customWidth="1"/>
    <col min="11255" max="11255" width="12.5703125" style="38" customWidth="1"/>
    <col min="11256" max="11256" width="13.7109375" style="38" customWidth="1"/>
    <col min="11257" max="11257" width="18.85546875" style="38" customWidth="1"/>
    <col min="11258" max="11258" width="12.5703125" style="38" customWidth="1"/>
    <col min="11259" max="11259" width="13.7109375" style="38" customWidth="1"/>
    <col min="11260" max="11260" width="18.85546875" style="38" customWidth="1"/>
    <col min="11261" max="11261" width="12.5703125" style="38" customWidth="1"/>
    <col min="11262" max="11262" width="13.7109375" style="38" customWidth="1"/>
    <col min="11263" max="11263" width="19.5703125" style="38" customWidth="1"/>
    <col min="11264" max="11264" width="12.5703125" style="38" customWidth="1"/>
    <col min="11265" max="11265" width="11.28515625" style="38" customWidth="1"/>
    <col min="11266" max="11266" width="19.5703125" style="38" customWidth="1"/>
    <col min="11267" max="11267" width="12.5703125" style="38" customWidth="1"/>
    <col min="11268" max="11268" width="11.28515625" style="38" customWidth="1"/>
    <col min="11269" max="11499" width="6.7109375" style="38"/>
    <col min="11500" max="11500" width="59.140625" style="38" customWidth="1"/>
    <col min="11501" max="11509" width="0" style="38" hidden="1" customWidth="1"/>
    <col min="11510" max="11510" width="18.85546875" style="38" customWidth="1"/>
    <col min="11511" max="11511" width="12.5703125" style="38" customWidth="1"/>
    <col min="11512" max="11512" width="13.7109375" style="38" customWidth="1"/>
    <col min="11513" max="11513" width="18.85546875" style="38" customWidth="1"/>
    <col min="11514" max="11514" width="12.5703125" style="38" customWidth="1"/>
    <col min="11515" max="11515" width="13.7109375" style="38" customWidth="1"/>
    <col min="11516" max="11516" width="18.85546875" style="38" customWidth="1"/>
    <col min="11517" max="11517" width="12.5703125" style="38" customWidth="1"/>
    <col min="11518" max="11518" width="13.7109375" style="38" customWidth="1"/>
    <col min="11519" max="11519" width="19.5703125" style="38" customWidth="1"/>
    <col min="11520" max="11520" width="12.5703125" style="38" customWidth="1"/>
    <col min="11521" max="11521" width="11.28515625" style="38" customWidth="1"/>
    <col min="11522" max="11522" width="19.5703125" style="38" customWidth="1"/>
    <col min="11523" max="11523" width="12.5703125" style="38" customWidth="1"/>
    <col min="11524" max="11524" width="11.28515625" style="38" customWidth="1"/>
    <col min="11525" max="11755" width="6.7109375" style="38"/>
    <col min="11756" max="11756" width="59.140625" style="38" customWidth="1"/>
    <col min="11757" max="11765" width="0" style="38" hidden="1" customWidth="1"/>
    <col min="11766" max="11766" width="18.85546875" style="38" customWidth="1"/>
    <col min="11767" max="11767" width="12.5703125" style="38" customWidth="1"/>
    <col min="11768" max="11768" width="13.7109375" style="38" customWidth="1"/>
    <col min="11769" max="11769" width="18.85546875" style="38" customWidth="1"/>
    <col min="11770" max="11770" width="12.5703125" style="38" customWidth="1"/>
    <col min="11771" max="11771" width="13.7109375" style="38" customWidth="1"/>
    <col min="11772" max="11772" width="18.85546875" style="38" customWidth="1"/>
    <col min="11773" max="11773" width="12.5703125" style="38" customWidth="1"/>
    <col min="11774" max="11774" width="13.7109375" style="38" customWidth="1"/>
    <col min="11775" max="11775" width="19.5703125" style="38" customWidth="1"/>
    <col min="11776" max="11776" width="12.5703125" style="38" customWidth="1"/>
    <col min="11777" max="11777" width="11.28515625" style="38" customWidth="1"/>
    <col min="11778" max="11778" width="19.5703125" style="38" customWidth="1"/>
    <col min="11779" max="11779" width="12.5703125" style="38" customWidth="1"/>
    <col min="11780" max="11780" width="11.28515625" style="38" customWidth="1"/>
    <col min="11781" max="12011" width="6.7109375" style="38"/>
    <col min="12012" max="12012" width="59.140625" style="38" customWidth="1"/>
    <col min="12013" max="12021" width="0" style="38" hidden="1" customWidth="1"/>
    <col min="12022" max="12022" width="18.85546875" style="38" customWidth="1"/>
    <col min="12023" max="12023" width="12.5703125" style="38" customWidth="1"/>
    <col min="12024" max="12024" width="13.7109375" style="38" customWidth="1"/>
    <col min="12025" max="12025" width="18.85546875" style="38" customWidth="1"/>
    <col min="12026" max="12026" width="12.5703125" style="38" customWidth="1"/>
    <col min="12027" max="12027" width="13.7109375" style="38" customWidth="1"/>
    <col min="12028" max="12028" width="18.85546875" style="38" customWidth="1"/>
    <col min="12029" max="12029" width="12.5703125" style="38" customWidth="1"/>
    <col min="12030" max="12030" width="13.7109375" style="38" customWidth="1"/>
    <col min="12031" max="12031" width="19.5703125" style="38" customWidth="1"/>
    <col min="12032" max="12032" width="12.5703125" style="38" customWidth="1"/>
    <col min="12033" max="12033" width="11.28515625" style="38" customWidth="1"/>
    <col min="12034" max="12034" width="19.5703125" style="38" customWidth="1"/>
    <col min="12035" max="12035" width="12.5703125" style="38" customWidth="1"/>
    <col min="12036" max="12036" width="11.28515625" style="38" customWidth="1"/>
    <col min="12037" max="12267" width="6.7109375" style="38"/>
    <col min="12268" max="12268" width="59.140625" style="38" customWidth="1"/>
    <col min="12269" max="12277" width="0" style="38" hidden="1" customWidth="1"/>
    <col min="12278" max="12278" width="18.85546875" style="38" customWidth="1"/>
    <col min="12279" max="12279" width="12.5703125" style="38" customWidth="1"/>
    <col min="12280" max="12280" width="13.7109375" style="38" customWidth="1"/>
    <col min="12281" max="12281" width="18.85546875" style="38" customWidth="1"/>
    <col min="12282" max="12282" width="12.5703125" style="38" customWidth="1"/>
    <col min="12283" max="12283" width="13.7109375" style="38" customWidth="1"/>
    <col min="12284" max="12284" width="18.85546875" style="38" customWidth="1"/>
    <col min="12285" max="12285" width="12.5703125" style="38" customWidth="1"/>
    <col min="12286" max="12286" width="13.7109375" style="38" customWidth="1"/>
    <col min="12287" max="12287" width="19.5703125" style="38" customWidth="1"/>
    <col min="12288" max="12288" width="12.5703125" style="38" customWidth="1"/>
    <col min="12289" max="12289" width="11.28515625" style="38" customWidth="1"/>
    <col min="12290" max="12290" width="19.5703125" style="38" customWidth="1"/>
    <col min="12291" max="12291" width="12.5703125" style="38" customWidth="1"/>
    <col min="12292" max="12292" width="11.28515625" style="38" customWidth="1"/>
    <col min="12293" max="12523" width="6.7109375" style="38"/>
    <col min="12524" max="12524" width="59.140625" style="38" customWidth="1"/>
    <col min="12525" max="12533" width="0" style="38" hidden="1" customWidth="1"/>
    <col min="12534" max="12534" width="18.85546875" style="38" customWidth="1"/>
    <col min="12535" max="12535" width="12.5703125" style="38" customWidth="1"/>
    <col min="12536" max="12536" width="13.7109375" style="38" customWidth="1"/>
    <col min="12537" max="12537" width="18.85546875" style="38" customWidth="1"/>
    <col min="12538" max="12538" width="12.5703125" style="38" customWidth="1"/>
    <col min="12539" max="12539" width="13.7109375" style="38" customWidth="1"/>
    <col min="12540" max="12540" width="18.85546875" style="38" customWidth="1"/>
    <col min="12541" max="12541" width="12.5703125" style="38" customWidth="1"/>
    <col min="12542" max="12542" width="13.7109375" style="38" customWidth="1"/>
    <col min="12543" max="12543" width="19.5703125" style="38" customWidth="1"/>
    <col min="12544" max="12544" width="12.5703125" style="38" customWidth="1"/>
    <col min="12545" max="12545" width="11.28515625" style="38" customWidth="1"/>
    <col min="12546" max="12546" width="19.5703125" style="38" customWidth="1"/>
    <col min="12547" max="12547" width="12.5703125" style="38" customWidth="1"/>
    <col min="12548" max="12548" width="11.28515625" style="38" customWidth="1"/>
    <col min="12549" max="12779" width="6.7109375" style="38"/>
    <col min="12780" max="12780" width="59.140625" style="38" customWidth="1"/>
    <col min="12781" max="12789" width="0" style="38" hidden="1" customWidth="1"/>
    <col min="12790" max="12790" width="18.85546875" style="38" customWidth="1"/>
    <col min="12791" max="12791" width="12.5703125" style="38" customWidth="1"/>
    <col min="12792" max="12792" width="13.7109375" style="38" customWidth="1"/>
    <col min="12793" max="12793" width="18.85546875" style="38" customWidth="1"/>
    <col min="12794" max="12794" width="12.5703125" style="38" customWidth="1"/>
    <col min="12795" max="12795" width="13.7109375" style="38" customWidth="1"/>
    <col min="12796" max="12796" width="18.85546875" style="38" customWidth="1"/>
    <col min="12797" max="12797" width="12.5703125" style="38" customWidth="1"/>
    <col min="12798" max="12798" width="13.7109375" style="38" customWidth="1"/>
    <col min="12799" max="12799" width="19.5703125" style="38" customWidth="1"/>
    <col min="12800" max="12800" width="12.5703125" style="38" customWidth="1"/>
    <col min="12801" max="12801" width="11.28515625" style="38" customWidth="1"/>
    <col min="12802" max="12802" width="19.5703125" style="38" customWidth="1"/>
    <col min="12803" max="12803" width="12.5703125" style="38" customWidth="1"/>
    <col min="12804" max="12804" width="11.28515625" style="38" customWidth="1"/>
    <col min="12805" max="13035" width="6.7109375" style="38"/>
    <col min="13036" max="13036" width="59.140625" style="38" customWidth="1"/>
    <col min="13037" max="13045" width="0" style="38" hidden="1" customWidth="1"/>
    <col min="13046" max="13046" width="18.85546875" style="38" customWidth="1"/>
    <col min="13047" max="13047" width="12.5703125" style="38" customWidth="1"/>
    <col min="13048" max="13048" width="13.7109375" style="38" customWidth="1"/>
    <col min="13049" max="13049" width="18.85546875" style="38" customWidth="1"/>
    <col min="13050" max="13050" width="12.5703125" style="38" customWidth="1"/>
    <col min="13051" max="13051" width="13.7109375" style="38" customWidth="1"/>
    <col min="13052" max="13052" width="18.85546875" style="38" customWidth="1"/>
    <col min="13053" max="13053" width="12.5703125" style="38" customWidth="1"/>
    <col min="13054" max="13054" width="13.7109375" style="38" customWidth="1"/>
    <col min="13055" max="13055" width="19.5703125" style="38" customWidth="1"/>
    <col min="13056" max="13056" width="12.5703125" style="38" customWidth="1"/>
    <col min="13057" max="13057" width="11.28515625" style="38" customWidth="1"/>
    <col min="13058" max="13058" width="19.5703125" style="38" customWidth="1"/>
    <col min="13059" max="13059" width="12.5703125" style="38" customWidth="1"/>
    <col min="13060" max="13060" width="11.28515625" style="38" customWidth="1"/>
    <col min="13061" max="13291" width="6.7109375" style="38"/>
    <col min="13292" max="13292" width="59.140625" style="38" customWidth="1"/>
    <col min="13293" max="13301" width="0" style="38" hidden="1" customWidth="1"/>
    <col min="13302" max="13302" width="18.85546875" style="38" customWidth="1"/>
    <col min="13303" max="13303" width="12.5703125" style="38" customWidth="1"/>
    <col min="13304" max="13304" width="13.7109375" style="38" customWidth="1"/>
    <col min="13305" max="13305" width="18.85546875" style="38" customWidth="1"/>
    <col min="13306" max="13306" width="12.5703125" style="38" customWidth="1"/>
    <col min="13307" max="13307" width="13.7109375" style="38" customWidth="1"/>
    <col min="13308" max="13308" width="18.85546875" style="38" customWidth="1"/>
    <col min="13309" max="13309" width="12.5703125" style="38" customWidth="1"/>
    <col min="13310" max="13310" width="13.7109375" style="38" customWidth="1"/>
    <col min="13311" max="13311" width="19.5703125" style="38" customWidth="1"/>
    <col min="13312" max="13312" width="12.5703125" style="38" customWidth="1"/>
    <col min="13313" max="13313" width="11.28515625" style="38" customWidth="1"/>
    <col min="13314" max="13314" width="19.5703125" style="38" customWidth="1"/>
    <col min="13315" max="13315" width="12.5703125" style="38" customWidth="1"/>
    <col min="13316" max="13316" width="11.28515625" style="38" customWidth="1"/>
    <col min="13317" max="13547" width="6.7109375" style="38"/>
    <col min="13548" max="13548" width="59.140625" style="38" customWidth="1"/>
    <col min="13549" max="13557" width="0" style="38" hidden="1" customWidth="1"/>
    <col min="13558" max="13558" width="18.85546875" style="38" customWidth="1"/>
    <col min="13559" max="13559" width="12.5703125" style="38" customWidth="1"/>
    <col min="13560" max="13560" width="13.7109375" style="38" customWidth="1"/>
    <col min="13561" max="13561" width="18.85546875" style="38" customWidth="1"/>
    <col min="13562" max="13562" width="12.5703125" style="38" customWidth="1"/>
    <col min="13563" max="13563" width="13.7109375" style="38" customWidth="1"/>
    <col min="13564" max="13564" width="18.85546875" style="38" customWidth="1"/>
    <col min="13565" max="13565" width="12.5703125" style="38" customWidth="1"/>
    <col min="13566" max="13566" width="13.7109375" style="38" customWidth="1"/>
    <col min="13567" max="13567" width="19.5703125" style="38" customWidth="1"/>
    <col min="13568" max="13568" width="12.5703125" style="38" customWidth="1"/>
    <col min="13569" max="13569" width="11.28515625" style="38" customWidth="1"/>
    <col min="13570" max="13570" width="19.5703125" style="38" customWidth="1"/>
    <col min="13571" max="13571" width="12.5703125" style="38" customWidth="1"/>
    <col min="13572" max="13572" width="11.28515625" style="38" customWidth="1"/>
    <col min="13573" max="13803" width="6.7109375" style="38"/>
    <col min="13804" max="13804" width="59.140625" style="38" customWidth="1"/>
    <col min="13805" max="13813" width="0" style="38" hidden="1" customWidth="1"/>
    <col min="13814" max="13814" width="18.85546875" style="38" customWidth="1"/>
    <col min="13815" max="13815" width="12.5703125" style="38" customWidth="1"/>
    <col min="13816" max="13816" width="13.7109375" style="38" customWidth="1"/>
    <col min="13817" max="13817" width="18.85546875" style="38" customWidth="1"/>
    <col min="13818" max="13818" width="12.5703125" style="38" customWidth="1"/>
    <col min="13819" max="13819" width="13.7109375" style="38" customWidth="1"/>
    <col min="13820" max="13820" width="18.85546875" style="38" customWidth="1"/>
    <col min="13821" max="13821" width="12.5703125" style="38" customWidth="1"/>
    <col min="13822" max="13822" width="13.7109375" style="38" customWidth="1"/>
    <col min="13823" max="13823" width="19.5703125" style="38" customWidth="1"/>
    <col min="13824" max="13824" width="12.5703125" style="38" customWidth="1"/>
    <col min="13825" max="13825" width="11.28515625" style="38" customWidth="1"/>
    <col min="13826" max="13826" width="19.5703125" style="38" customWidth="1"/>
    <col min="13827" max="13827" width="12.5703125" style="38" customWidth="1"/>
    <col min="13828" max="13828" width="11.28515625" style="38" customWidth="1"/>
    <col min="13829" max="14059" width="6.7109375" style="38"/>
    <col min="14060" max="14060" width="59.140625" style="38" customWidth="1"/>
    <col min="14061" max="14069" width="0" style="38" hidden="1" customWidth="1"/>
    <col min="14070" max="14070" width="18.85546875" style="38" customWidth="1"/>
    <col min="14071" max="14071" width="12.5703125" style="38" customWidth="1"/>
    <col min="14072" max="14072" width="13.7109375" style="38" customWidth="1"/>
    <col min="14073" max="14073" width="18.85546875" style="38" customWidth="1"/>
    <col min="14074" max="14074" width="12.5703125" style="38" customWidth="1"/>
    <col min="14075" max="14075" width="13.7109375" style="38" customWidth="1"/>
    <col min="14076" max="14076" width="18.85546875" style="38" customWidth="1"/>
    <col min="14077" max="14077" width="12.5703125" style="38" customWidth="1"/>
    <col min="14078" max="14078" width="13.7109375" style="38" customWidth="1"/>
    <col min="14079" max="14079" width="19.5703125" style="38" customWidth="1"/>
    <col min="14080" max="14080" width="12.5703125" style="38" customWidth="1"/>
    <col min="14081" max="14081" width="11.28515625" style="38" customWidth="1"/>
    <col min="14082" max="14082" width="19.5703125" style="38" customWidth="1"/>
    <col min="14083" max="14083" width="12.5703125" style="38" customWidth="1"/>
    <col min="14084" max="14084" width="11.28515625" style="38" customWidth="1"/>
    <col min="14085" max="14315" width="6.7109375" style="38"/>
    <col min="14316" max="14316" width="59.140625" style="38" customWidth="1"/>
    <col min="14317" max="14325" width="0" style="38" hidden="1" customWidth="1"/>
    <col min="14326" max="14326" width="18.85546875" style="38" customWidth="1"/>
    <col min="14327" max="14327" width="12.5703125" style="38" customWidth="1"/>
    <col min="14328" max="14328" width="13.7109375" style="38" customWidth="1"/>
    <col min="14329" max="14329" width="18.85546875" style="38" customWidth="1"/>
    <col min="14330" max="14330" width="12.5703125" style="38" customWidth="1"/>
    <col min="14331" max="14331" width="13.7109375" style="38" customWidth="1"/>
    <col min="14332" max="14332" width="18.85546875" style="38" customWidth="1"/>
    <col min="14333" max="14333" width="12.5703125" style="38" customWidth="1"/>
    <col min="14334" max="14334" width="13.7109375" style="38" customWidth="1"/>
    <col min="14335" max="14335" width="19.5703125" style="38" customWidth="1"/>
    <col min="14336" max="14336" width="12.5703125" style="38" customWidth="1"/>
    <col min="14337" max="14337" width="11.28515625" style="38" customWidth="1"/>
    <col min="14338" max="14338" width="19.5703125" style="38" customWidth="1"/>
    <col min="14339" max="14339" width="12.5703125" style="38" customWidth="1"/>
    <col min="14340" max="14340" width="11.28515625" style="38" customWidth="1"/>
    <col min="14341" max="14571" width="6.7109375" style="38"/>
    <col min="14572" max="14572" width="59.140625" style="38" customWidth="1"/>
    <col min="14573" max="14581" width="0" style="38" hidden="1" customWidth="1"/>
    <col min="14582" max="14582" width="18.85546875" style="38" customWidth="1"/>
    <col min="14583" max="14583" width="12.5703125" style="38" customWidth="1"/>
    <col min="14584" max="14584" width="13.7109375" style="38" customWidth="1"/>
    <col min="14585" max="14585" width="18.85546875" style="38" customWidth="1"/>
    <col min="14586" max="14586" width="12.5703125" style="38" customWidth="1"/>
    <col min="14587" max="14587" width="13.7109375" style="38" customWidth="1"/>
    <col min="14588" max="14588" width="18.85546875" style="38" customWidth="1"/>
    <col min="14589" max="14589" width="12.5703125" style="38" customWidth="1"/>
    <col min="14590" max="14590" width="13.7109375" style="38" customWidth="1"/>
    <col min="14591" max="14591" width="19.5703125" style="38" customWidth="1"/>
    <col min="14592" max="14592" width="12.5703125" style="38" customWidth="1"/>
    <col min="14593" max="14593" width="11.28515625" style="38" customWidth="1"/>
    <col min="14594" max="14594" width="19.5703125" style="38" customWidth="1"/>
    <col min="14595" max="14595" width="12.5703125" style="38" customWidth="1"/>
    <col min="14596" max="14596" width="11.28515625" style="38" customWidth="1"/>
    <col min="14597" max="14827" width="6.7109375" style="38"/>
    <col min="14828" max="14828" width="59.140625" style="38" customWidth="1"/>
    <col min="14829" max="14837" width="0" style="38" hidden="1" customWidth="1"/>
    <col min="14838" max="14838" width="18.85546875" style="38" customWidth="1"/>
    <col min="14839" max="14839" width="12.5703125" style="38" customWidth="1"/>
    <col min="14840" max="14840" width="13.7109375" style="38" customWidth="1"/>
    <col min="14841" max="14841" width="18.85546875" style="38" customWidth="1"/>
    <col min="14842" max="14842" width="12.5703125" style="38" customWidth="1"/>
    <col min="14843" max="14843" width="13.7109375" style="38" customWidth="1"/>
    <col min="14844" max="14844" width="18.85546875" style="38" customWidth="1"/>
    <col min="14845" max="14845" width="12.5703125" style="38" customWidth="1"/>
    <col min="14846" max="14846" width="13.7109375" style="38" customWidth="1"/>
    <col min="14847" max="14847" width="19.5703125" style="38" customWidth="1"/>
    <col min="14848" max="14848" width="12.5703125" style="38" customWidth="1"/>
    <col min="14849" max="14849" width="11.28515625" style="38" customWidth="1"/>
    <col min="14850" max="14850" width="19.5703125" style="38" customWidth="1"/>
    <col min="14851" max="14851" width="12.5703125" style="38" customWidth="1"/>
    <col min="14852" max="14852" width="11.28515625" style="38" customWidth="1"/>
    <col min="14853" max="15083" width="6.7109375" style="38"/>
    <col min="15084" max="15084" width="59.140625" style="38" customWidth="1"/>
    <col min="15085" max="15093" width="0" style="38" hidden="1" customWidth="1"/>
    <col min="15094" max="15094" width="18.85546875" style="38" customWidth="1"/>
    <col min="15095" max="15095" width="12.5703125" style="38" customWidth="1"/>
    <col min="15096" max="15096" width="13.7109375" style="38" customWidth="1"/>
    <col min="15097" max="15097" width="18.85546875" style="38" customWidth="1"/>
    <col min="15098" max="15098" width="12.5703125" style="38" customWidth="1"/>
    <col min="15099" max="15099" width="13.7109375" style="38" customWidth="1"/>
    <col min="15100" max="15100" width="18.85546875" style="38" customWidth="1"/>
    <col min="15101" max="15101" width="12.5703125" style="38" customWidth="1"/>
    <col min="15102" max="15102" width="13.7109375" style="38" customWidth="1"/>
    <col min="15103" max="15103" width="19.5703125" style="38" customWidth="1"/>
    <col min="15104" max="15104" width="12.5703125" style="38" customWidth="1"/>
    <col min="15105" max="15105" width="11.28515625" style="38" customWidth="1"/>
    <col min="15106" max="15106" width="19.5703125" style="38" customWidth="1"/>
    <col min="15107" max="15107" width="12.5703125" style="38" customWidth="1"/>
    <col min="15108" max="15108" width="11.28515625" style="38" customWidth="1"/>
    <col min="15109" max="15339" width="6.7109375" style="38"/>
    <col min="15340" max="15340" width="59.140625" style="38" customWidth="1"/>
    <col min="15341" max="15349" width="0" style="38" hidden="1" customWidth="1"/>
    <col min="15350" max="15350" width="18.85546875" style="38" customWidth="1"/>
    <col min="15351" max="15351" width="12.5703125" style="38" customWidth="1"/>
    <col min="15352" max="15352" width="13.7109375" style="38" customWidth="1"/>
    <col min="15353" max="15353" width="18.85546875" style="38" customWidth="1"/>
    <col min="15354" max="15354" width="12.5703125" style="38" customWidth="1"/>
    <col min="15355" max="15355" width="13.7109375" style="38" customWidth="1"/>
    <col min="15356" max="15356" width="18.85546875" style="38" customWidth="1"/>
    <col min="15357" max="15357" width="12.5703125" style="38" customWidth="1"/>
    <col min="15358" max="15358" width="13.7109375" style="38" customWidth="1"/>
    <col min="15359" max="15359" width="19.5703125" style="38" customWidth="1"/>
    <col min="15360" max="15360" width="12.5703125" style="38" customWidth="1"/>
    <col min="15361" max="15361" width="11.28515625" style="38" customWidth="1"/>
    <col min="15362" max="15362" width="19.5703125" style="38" customWidth="1"/>
    <col min="15363" max="15363" width="12.5703125" style="38" customWidth="1"/>
    <col min="15364" max="15364" width="11.28515625" style="38" customWidth="1"/>
    <col min="15365" max="15595" width="6.7109375" style="38"/>
    <col min="15596" max="15596" width="59.140625" style="38" customWidth="1"/>
    <col min="15597" max="15605" width="0" style="38" hidden="1" customWidth="1"/>
    <col min="15606" max="15606" width="18.85546875" style="38" customWidth="1"/>
    <col min="15607" max="15607" width="12.5703125" style="38" customWidth="1"/>
    <col min="15608" max="15608" width="13.7109375" style="38" customWidth="1"/>
    <col min="15609" max="15609" width="18.85546875" style="38" customWidth="1"/>
    <col min="15610" max="15610" width="12.5703125" style="38" customWidth="1"/>
    <col min="15611" max="15611" width="13.7109375" style="38" customWidth="1"/>
    <col min="15612" max="15612" width="18.85546875" style="38" customWidth="1"/>
    <col min="15613" max="15613" width="12.5703125" style="38" customWidth="1"/>
    <col min="15614" max="15614" width="13.7109375" style="38" customWidth="1"/>
    <col min="15615" max="15615" width="19.5703125" style="38" customWidth="1"/>
    <col min="15616" max="15616" width="12.5703125" style="38" customWidth="1"/>
    <col min="15617" max="15617" width="11.28515625" style="38" customWidth="1"/>
    <col min="15618" max="15618" width="19.5703125" style="38" customWidth="1"/>
    <col min="15619" max="15619" width="12.5703125" style="38" customWidth="1"/>
    <col min="15620" max="15620" width="11.28515625" style="38" customWidth="1"/>
    <col min="15621" max="15851" width="6.7109375" style="38"/>
    <col min="15852" max="15852" width="59.140625" style="38" customWidth="1"/>
    <col min="15853" max="15861" width="0" style="38" hidden="1" customWidth="1"/>
    <col min="15862" max="15862" width="18.85546875" style="38" customWidth="1"/>
    <col min="15863" max="15863" width="12.5703125" style="38" customWidth="1"/>
    <col min="15864" max="15864" width="13.7109375" style="38" customWidth="1"/>
    <col min="15865" max="15865" width="18.85546875" style="38" customWidth="1"/>
    <col min="15866" max="15866" width="12.5703125" style="38" customWidth="1"/>
    <col min="15867" max="15867" width="13.7109375" style="38" customWidth="1"/>
    <col min="15868" max="15868" width="18.85546875" style="38" customWidth="1"/>
    <col min="15869" max="15869" width="12.5703125" style="38" customWidth="1"/>
    <col min="15870" max="15870" width="13.7109375" style="38" customWidth="1"/>
    <col min="15871" max="15871" width="19.5703125" style="38" customWidth="1"/>
    <col min="15872" max="15872" width="12.5703125" style="38" customWidth="1"/>
    <col min="15873" max="15873" width="11.28515625" style="38" customWidth="1"/>
    <col min="15874" max="15874" width="19.5703125" style="38" customWidth="1"/>
    <col min="15875" max="15875" width="12.5703125" style="38" customWidth="1"/>
    <col min="15876" max="15876" width="11.28515625" style="38" customWidth="1"/>
    <col min="15877" max="16107" width="6.7109375" style="38"/>
    <col min="16108" max="16108" width="59.140625" style="38" customWidth="1"/>
    <col min="16109" max="16117" width="0" style="38" hidden="1" customWidth="1"/>
    <col min="16118" max="16118" width="18.85546875" style="38" customWidth="1"/>
    <col min="16119" max="16119" width="12.5703125" style="38" customWidth="1"/>
    <col min="16120" max="16120" width="13.7109375" style="38" customWidth="1"/>
    <col min="16121" max="16121" width="18.85546875" style="38" customWidth="1"/>
    <col min="16122" max="16122" width="12.5703125" style="38" customWidth="1"/>
    <col min="16123" max="16123" width="13.7109375" style="38" customWidth="1"/>
    <col min="16124" max="16124" width="18.85546875" style="38" customWidth="1"/>
    <col min="16125" max="16125" width="12.5703125" style="38" customWidth="1"/>
    <col min="16126" max="16126" width="13.7109375" style="38" customWidth="1"/>
    <col min="16127" max="16127" width="19.5703125" style="38" customWidth="1"/>
    <col min="16128" max="16128" width="12.5703125" style="38" customWidth="1"/>
    <col min="16129" max="16129" width="11.28515625" style="38" customWidth="1"/>
    <col min="16130" max="16130" width="19.5703125" style="38" customWidth="1"/>
    <col min="16131" max="16131" width="12.5703125" style="38" customWidth="1"/>
    <col min="16132" max="16132" width="11.28515625" style="38" customWidth="1"/>
    <col min="16133" max="16384" width="6.7109375" style="38"/>
  </cols>
  <sheetData>
    <row r="1" spans="1:46" ht="20.25" x14ac:dyDescent="0.3">
      <c r="A1" s="229" t="s">
        <v>892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N1" s="230"/>
      <c r="O1" s="230"/>
      <c r="V1" s="306" t="s">
        <v>812</v>
      </c>
    </row>
    <row r="3" spans="1:46" ht="18.75" customHeight="1" x14ac:dyDescent="0.2">
      <c r="A3" s="1043" t="s">
        <v>915</v>
      </c>
      <c r="B3" s="1043"/>
      <c r="C3" s="1043"/>
      <c r="D3" s="1043"/>
      <c r="E3" s="1043"/>
      <c r="F3" s="1043"/>
      <c r="G3" s="1043"/>
      <c r="H3" s="1043"/>
      <c r="I3" s="1043"/>
      <c r="J3" s="1043"/>
      <c r="K3" s="1043"/>
      <c r="L3" s="1043"/>
      <c r="M3" s="1043"/>
      <c r="N3" s="1043"/>
      <c r="O3" s="1043"/>
      <c r="P3" s="1043"/>
      <c r="Q3" s="1043"/>
      <c r="R3" s="1043"/>
      <c r="S3" s="1043"/>
      <c r="T3" s="1043"/>
      <c r="U3" s="1043"/>
      <c r="V3" s="1043"/>
      <c r="W3" s="1043"/>
      <c r="X3" s="1043"/>
      <c r="Y3" s="1043"/>
    </row>
    <row r="4" spans="1:46" ht="16.5" thickBot="1" x14ac:dyDescent="0.25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</row>
    <row r="5" spans="1:46" ht="16.5" thickBot="1" x14ac:dyDescent="0.3">
      <c r="A5" s="234"/>
      <c r="B5" s="1031" t="s">
        <v>916</v>
      </c>
      <c r="C5" s="1032"/>
      <c r="D5" s="1033"/>
      <c r="E5" s="1031" t="s">
        <v>917</v>
      </c>
      <c r="F5" s="1032"/>
      <c r="G5" s="1033"/>
      <c r="H5" s="1031" t="s">
        <v>918</v>
      </c>
      <c r="I5" s="1032"/>
      <c r="J5" s="1033"/>
      <c r="K5" s="1031" t="s">
        <v>919</v>
      </c>
      <c r="L5" s="1032"/>
      <c r="M5" s="1033"/>
      <c r="N5" s="1044" t="s">
        <v>920</v>
      </c>
      <c r="O5" s="1045"/>
      <c r="P5" s="1046"/>
      <c r="Q5" s="1044" t="s">
        <v>921</v>
      </c>
      <c r="R5" s="1045"/>
      <c r="S5" s="1046"/>
      <c r="T5" s="1044" t="s">
        <v>922</v>
      </c>
      <c r="U5" s="1045"/>
      <c r="V5" s="1046"/>
      <c r="W5" s="1044" t="s">
        <v>923</v>
      </c>
      <c r="X5" s="1045"/>
      <c r="Y5" s="1046"/>
      <c r="AR5" s="38"/>
      <c r="AS5" s="38"/>
      <c r="AT5" s="38"/>
    </row>
    <row r="6" spans="1:46" x14ac:dyDescent="0.25">
      <c r="A6" s="235"/>
      <c r="B6" s="246" t="s">
        <v>64</v>
      </c>
      <c r="C6" s="244" t="s">
        <v>924</v>
      </c>
      <c r="D6" s="307"/>
      <c r="E6" s="246" t="s">
        <v>64</v>
      </c>
      <c r="F6" s="244" t="s">
        <v>924</v>
      </c>
      <c r="G6" s="307"/>
      <c r="H6" s="246" t="s">
        <v>64</v>
      </c>
      <c r="I6" s="244" t="s">
        <v>924</v>
      </c>
      <c r="J6" s="307"/>
      <c r="K6" s="246" t="s">
        <v>64</v>
      </c>
      <c r="L6" s="244" t="s">
        <v>924</v>
      </c>
      <c r="M6" s="307"/>
      <c r="N6" s="246" t="s">
        <v>64</v>
      </c>
      <c r="O6" s="244"/>
      <c r="P6" s="307"/>
      <c r="Q6" s="246" t="s">
        <v>64</v>
      </c>
      <c r="R6" s="244"/>
      <c r="S6" s="307"/>
      <c r="T6" s="246" t="s">
        <v>64</v>
      </c>
      <c r="U6" s="244"/>
      <c r="V6" s="307"/>
      <c r="W6" s="246" t="s">
        <v>64</v>
      </c>
      <c r="X6" s="244"/>
      <c r="Y6" s="307"/>
      <c r="AR6" s="38"/>
      <c r="AS6" s="38"/>
      <c r="AT6" s="38"/>
    </row>
    <row r="7" spans="1:46" x14ac:dyDescent="0.25">
      <c r="A7" s="245" t="s">
        <v>73</v>
      </c>
      <c r="B7" s="246" t="s">
        <v>66</v>
      </c>
      <c r="C7" s="239" t="s">
        <v>925</v>
      </c>
      <c r="D7" s="251" t="s">
        <v>924</v>
      </c>
      <c r="E7" s="246" t="s">
        <v>66</v>
      </c>
      <c r="F7" s="239" t="s">
        <v>925</v>
      </c>
      <c r="G7" s="251" t="s">
        <v>924</v>
      </c>
      <c r="H7" s="246" t="s">
        <v>66</v>
      </c>
      <c r="I7" s="239" t="s">
        <v>925</v>
      </c>
      <c r="J7" s="251" t="s">
        <v>924</v>
      </c>
      <c r="K7" s="246" t="s">
        <v>66</v>
      </c>
      <c r="L7" s="239" t="s">
        <v>925</v>
      </c>
      <c r="M7" s="251" t="s">
        <v>924</v>
      </c>
      <c r="N7" s="246" t="s">
        <v>66</v>
      </c>
      <c r="O7" s="239" t="s">
        <v>69</v>
      </c>
      <c r="P7" s="251" t="s">
        <v>924</v>
      </c>
      <c r="Q7" s="246" t="s">
        <v>66</v>
      </c>
      <c r="R7" s="239" t="s">
        <v>69</v>
      </c>
      <c r="S7" s="251" t="s">
        <v>924</v>
      </c>
      <c r="T7" s="246" t="s">
        <v>66</v>
      </c>
      <c r="U7" s="239" t="s">
        <v>69</v>
      </c>
      <c r="V7" s="251" t="s">
        <v>924</v>
      </c>
      <c r="W7" s="246" t="s">
        <v>66</v>
      </c>
      <c r="X7" s="239" t="s">
        <v>69</v>
      </c>
      <c r="Y7" s="251" t="s">
        <v>924</v>
      </c>
      <c r="AR7" s="38"/>
      <c r="AS7" s="38"/>
      <c r="AT7" s="38"/>
    </row>
    <row r="8" spans="1:46" x14ac:dyDescent="0.25">
      <c r="A8" s="235"/>
      <c r="B8" s="246" t="s">
        <v>70</v>
      </c>
      <c r="C8" s="239" t="s">
        <v>69</v>
      </c>
      <c r="D8" s="251" t="s">
        <v>926</v>
      </c>
      <c r="E8" s="246" t="s">
        <v>70</v>
      </c>
      <c r="F8" s="239" t="s">
        <v>69</v>
      </c>
      <c r="G8" s="251" t="s">
        <v>926</v>
      </c>
      <c r="H8" s="246" t="s">
        <v>70</v>
      </c>
      <c r="I8" s="239" t="s">
        <v>69</v>
      </c>
      <c r="J8" s="251" t="s">
        <v>926</v>
      </c>
      <c r="K8" s="246" t="s">
        <v>70</v>
      </c>
      <c r="L8" s="239" t="s">
        <v>69</v>
      </c>
      <c r="M8" s="251" t="s">
        <v>926</v>
      </c>
      <c r="N8" s="246" t="s">
        <v>70</v>
      </c>
      <c r="O8" s="239" t="s">
        <v>325</v>
      </c>
      <c r="P8" s="251" t="s">
        <v>926</v>
      </c>
      <c r="Q8" s="246" t="s">
        <v>70</v>
      </c>
      <c r="R8" s="239" t="s">
        <v>325</v>
      </c>
      <c r="S8" s="251" t="s">
        <v>926</v>
      </c>
      <c r="T8" s="246" t="s">
        <v>70</v>
      </c>
      <c r="U8" s="239" t="s">
        <v>326</v>
      </c>
      <c r="V8" s="251" t="s">
        <v>926</v>
      </c>
      <c r="W8" s="246" t="s">
        <v>70</v>
      </c>
      <c r="X8" s="239" t="s">
        <v>326</v>
      </c>
      <c r="Y8" s="251" t="s">
        <v>926</v>
      </c>
      <c r="AR8" s="38"/>
      <c r="AS8" s="38"/>
      <c r="AT8" s="38"/>
    </row>
    <row r="9" spans="1:46" x14ac:dyDescent="0.25">
      <c r="A9" s="245"/>
      <c r="B9" s="246" t="s">
        <v>74</v>
      </c>
      <c r="C9" s="239" t="s">
        <v>927</v>
      </c>
      <c r="D9" s="251"/>
      <c r="E9" s="246" t="s">
        <v>74</v>
      </c>
      <c r="F9" s="239" t="s">
        <v>927</v>
      </c>
      <c r="G9" s="251"/>
      <c r="H9" s="246" t="s">
        <v>74</v>
      </c>
      <c r="I9" s="239" t="s">
        <v>927</v>
      </c>
      <c r="J9" s="251"/>
      <c r="K9" s="246" t="s">
        <v>74</v>
      </c>
      <c r="L9" s="239" t="s">
        <v>927</v>
      </c>
      <c r="M9" s="251"/>
      <c r="N9" s="246" t="s">
        <v>74</v>
      </c>
      <c r="O9" s="239"/>
      <c r="P9" s="251"/>
      <c r="Q9" s="246" t="s">
        <v>74</v>
      </c>
      <c r="R9" s="239"/>
      <c r="S9" s="251"/>
      <c r="T9" s="246" t="s">
        <v>74</v>
      </c>
      <c r="U9" s="239"/>
      <c r="V9" s="251"/>
      <c r="W9" s="246" t="s">
        <v>74</v>
      </c>
      <c r="X9" s="239"/>
      <c r="Y9" s="251"/>
      <c r="AR9" s="38"/>
      <c r="AS9" s="38"/>
      <c r="AT9" s="38"/>
    </row>
    <row r="10" spans="1:46" x14ac:dyDescent="0.25">
      <c r="A10" s="235"/>
      <c r="B10" s="246" t="s">
        <v>58</v>
      </c>
      <c r="C10" s="379" t="s">
        <v>928</v>
      </c>
      <c r="D10" s="251" t="s">
        <v>58</v>
      </c>
      <c r="E10" s="246" t="s">
        <v>58</v>
      </c>
      <c r="F10" s="379" t="s">
        <v>928</v>
      </c>
      <c r="G10" s="251" t="s">
        <v>58</v>
      </c>
      <c r="H10" s="246" t="s">
        <v>58</v>
      </c>
      <c r="I10" s="379" t="s">
        <v>928</v>
      </c>
      <c r="J10" s="251" t="s">
        <v>58</v>
      </c>
      <c r="K10" s="246" t="s">
        <v>58</v>
      </c>
      <c r="L10" s="379" t="s">
        <v>928</v>
      </c>
      <c r="M10" s="251" t="s">
        <v>58</v>
      </c>
      <c r="N10" s="246" t="s">
        <v>58</v>
      </c>
      <c r="O10" s="239"/>
      <c r="P10" s="251" t="s">
        <v>58</v>
      </c>
      <c r="Q10" s="246" t="s">
        <v>58</v>
      </c>
      <c r="R10" s="239"/>
      <c r="S10" s="251" t="s">
        <v>58</v>
      </c>
      <c r="T10" s="246" t="s">
        <v>58</v>
      </c>
      <c r="U10" s="239"/>
      <c r="V10" s="251" t="s">
        <v>58</v>
      </c>
      <c r="W10" s="246" t="s">
        <v>58</v>
      </c>
      <c r="X10" s="239"/>
      <c r="Y10" s="251" t="s">
        <v>58</v>
      </c>
      <c r="AR10" s="38"/>
      <c r="AS10" s="38"/>
      <c r="AT10" s="38"/>
    </row>
    <row r="11" spans="1:46" ht="16.5" thickBot="1" x14ac:dyDescent="0.3">
      <c r="A11" s="253"/>
      <c r="B11" s="254">
        <v>1</v>
      </c>
      <c r="C11" s="308">
        <v>2</v>
      </c>
      <c r="D11" s="290">
        <v>3</v>
      </c>
      <c r="E11" s="254">
        <v>4</v>
      </c>
      <c r="F11" s="308">
        <v>5</v>
      </c>
      <c r="G11" s="290">
        <v>6</v>
      </c>
      <c r="H11" s="254">
        <v>10</v>
      </c>
      <c r="I11" s="308">
        <v>11</v>
      </c>
      <c r="J11" s="290">
        <v>12</v>
      </c>
      <c r="K11" s="254">
        <v>1</v>
      </c>
      <c r="L11" s="308">
        <v>2</v>
      </c>
      <c r="M11" s="290">
        <v>3</v>
      </c>
      <c r="N11" s="254">
        <v>4</v>
      </c>
      <c r="O11" s="308">
        <v>5</v>
      </c>
      <c r="P11" s="290">
        <v>6</v>
      </c>
      <c r="Q11" s="254">
        <v>7</v>
      </c>
      <c r="R11" s="308">
        <v>8</v>
      </c>
      <c r="S11" s="290">
        <v>9</v>
      </c>
      <c r="T11" s="254">
        <v>10</v>
      </c>
      <c r="U11" s="308">
        <v>11</v>
      </c>
      <c r="V11" s="258">
        <v>12</v>
      </c>
      <c r="W11" s="254">
        <v>13</v>
      </c>
      <c r="X11" s="308">
        <v>14</v>
      </c>
      <c r="Y11" s="258">
        <v>15</v>
      </c>
      <c r="AR11" s="38"/>
      <c r="AS11" s="38"/>
      <c r="AT11" s="38"/>
    </row>
    <row r="12" spans="1:46" ht="18.95" customHeight="1" x14ac:dyDescent="0.25">
      <c r="A12" s="260" t="s">
        <v>952</v>
      </c>
      <c r="B12" s="261">
        <v>147570185</v>
      </c>
      <c r="C12" s="263">
        <v>361</v>
      </c>
      <c r="D12" s="265">
        <v>32068</v>
      </c>
      <c r="E12" s="261">
        <v>157898680</v>
      </c>
      <c r="F12" s="263">
        <v>365</v>
      </c>
      <c r="G12" s="265">
        <v>34071</v>
      </c>
      <c r="H12" s="261">
        <v>175683603</v>
      </c>
      <c r="I12" s="263">
        <v>391</v>
      </c>
      <c r="J12" s="265">
        <v>35878</v>
      </c>
      <c r="K12" s="261">
        <v>187129329</v>
      </c>
      <c r="L12" s="263">
        <v>395</v>
      </c>
      <c r="M12" s="265">
        <v>37851</v>
      </c>
      <c r="N12" s="261">
        <v>204377031</v>
      </c>
      <c r="O12" s="263">
        <v>393.23</v>
      </c>
      <c r="P12" s="265">
        <v>41895</v>
      </c>
      <c r="Q12" s="261">
        <v>223603798</v>
      </c>
      <c r="R12" s="263">
        <v>385.75</v>
      </c>
      <c r="S12" s="265">
        <v>46764</v>
      </c>
      <c r="T12" s="268">
        <v>190718830</v>
      </c>
      <c r="U12" s="270">
        <v>407</v>
      </c>
      <c r="V12" s="265">
        <v>37247</v>
      </c>
      <c r="W12" s="268">
        <v>190718830</v>
      </c>
      <c r="X12" s="270">
        <v>407</v>
      </c>
      <c r="Y12" s="265">
        <v>37247</v>
      </c>
      <c r="AR12" s="38"/>
      <c r="AS12" s="38"/>
      <c r="AT12" s="38"/>
    </row>
    <row r="13" spans="1:46" ht="18.95" customHeight="1" x14ac:dyDescent="0.25">
      <c r="A13" s="267" t="s">
        <v>953</v>
      </c>
      <c r="B13" s="268">
        <v>314179290.99999994</v>
      </c>
      <c r="C13" s="270">
        <v>346</v>
      </c>
      <c r="D13" s="272">
        <v>37730</v>
      </c>
      <c r="E13" s="268">
        <v>345572102</v>
      </c>
      <c r="F13" s="270">
        <v>345</v>
      </c>
      <c r="G13" s="272">
        <v>40738</v>
      </c>
      <c r="H13" s="268">
        <v>380265838</v>
      </c>
      <c r="I13" s="270">
        <v>355</v>
      </c>
      <c r="J13" s="272">
        <v>44264</v>
      </c>
      <c r="K13" s="268">
        <v>403012156</v>
      </c>
      <c r="L13" s="270">
        <v>353</v>
      </c>
      <c r="M13" s="272">
        <v>46924</v>
      </c>
      <c r="N13" s="268">
        <v>495413607</v>
      </c>
      <c r="O13" s="270">
        <v>355.87</v>
      </c>
      <c r="P13" s="272">
        <v>51227</v>
      </c>
      <c r="Q13" s="268">
        <v>470627168</v>
      </c>
      <c r="R13" s="270">
        <v>353.6</v>
      </c>
      <c r="S13" s="272">
        <v>52734</v>
      </c>
      <c r="T13" s="268">
        <v>501166798</v>
      </c>
      <c r="U13" s="270">
        <v>360</v>
      </c>
      <c r="V13" s="272">
        <v>50288</v>
      </c>
      <c r="W13" s="268">
        <v>503406798</v>
      </c>
      <c r="X13" s="270">
        <v>360</v>
      </c>
      <c r="Y13" s="272">
        <v>50288</v>
      </c>
      <c r="AR13" s="38"/>
      <c r="AS13" s="38"/>
      <c r="AT13" s="38"/>
    </row>
    <row r="14" spans="1:46" ht="18.95" customHeight="1" x14ac:dyDescent="0.25">
      <c r="A14" s="267" t="s">
        <v>954</v>
      </c>
      <c r="B14" s="268">
        <v>159536981</v>
      </c>
      <c r="C14" s="270">
        <v>195</v>
      </c>
      <c r="D14" s="272">
        <v>37047</v>
      </c>
      <c r="E14" s="268">
        <v>159719480</v>
      </c>
      <c r="F14" s="270">
        <v>192</v>
      </c>
      <c r="G14" s="272">
        <v>37593</v>
      </c>
      <c r="H14" s="268">
        <v>177689439</v>
      </c>
      <c r="I14" s="270">
        <v>191.44</v>
      </c>
      <c r="J14" s="272">
        <v>41399</v>
      </c>
      <c r="K14" s="268">
        <v>193838081</v>
      </c>
      <c r="L14" s="270">
        <v>191</v>
      </c>
      <c r="M14" s="272">
        <v>43871</v>
      </c>
      <c r="N14" s="268">
        <v>204066509</v>
      </c>
      <c r="O14" s="270">
        <v>189.66</v>
      </c>
      <c r="P14" s="272">
        <v>47446</v>
      </c>
      <c r="Q14" s="268">
        <v>227176041</v>
      </c>
      <c r="R14" s="270">
        <v>191.46</v>
      </c>
      <c r="S14" s="272">
        <v>50377</v>
      </c>
      <c r="T14" s="268">
        <v>236171121</v>
      </c>
      <c r="U14" s="270">
        <v>213</v>
      </c>
      <c r="V14" s="272">
        <v>46786</v>
      </c>
      <c r="W14" s="268">
        <v>237573538</v>
      </c>
      <c r="X14" s="270">
        <v>213</v>
      </c>
      <c r="Y14" s="272">
        <v>46786</v>
      </c>
      <c r="AR14" s="38"/>
      <c r="AS14" s="38"/>
      <c r="AT14" s="38"/>
    </row>
    <row r="15" spans="1:46" ht="18.95" customHeight="1" x14ac:dyDescent="0.25">
      <c r="A15" s="267" t="s">
        <v>955</v>
      </c>
      <c r="B15" s="268">
        <v>255296404</v>
      </c>
      <c r="C15" s="270">
        <v>445</v>
      </c>
      <c r="D15" s="272">
        <v>40785</v>
      </c>
      <c r="E15" s="268">
        <v>258697756</v>
      </c>
      <c r="F15" s="270">
        <v>433</v>
      </c>
      <c r="G15" s="272">
        <v>42178</v>
      </c>
      <c r="H15" s="268">
        <v>394668136</v>
      </c>
      <c r="I15" s="270">
        <v>621</v>
      </c>
      <c r="J15" s="272">
        <v>43695</v>
      </c>
      <c r="K15" s="268">
        <v>442127703</v>
      </c>
      <c r="L15" s="270">
        <v>673</v>
      </c>
      <c r="M15" s="272">
        <v>45583</v>
      </c>
      <c r="N15" s="268">
        <v>426435335</v>
      </c>
      <c r="O15" s="270">
        <v>630.01</v>
      </c>
      <c r="P15" s="272">
        <v>47741</v>
      </c>
      <c r="Q15" s="268">
        <v>436227165</v>
      </c>
      <c r="R15" s="270">
        <v>580.93000000000006</v>
      </c>
      <c r="S15" s="272">
        <v>51552</v>
      </c>
      <c r="T15" s="268">
        <v>384824392</v>
      </c>
      <c r="U15" s="270">
        <v>500.2</v>
      </c>
      <c r="V15" s="272">
        <v>54360</v>
      </c>
      <c r="W15" s="268">
        <v>390555454</v>
      </c>
      <c r="X15" s="270">
        <v>526.22</v>
      </c>
      <c r="Y15" s="272">
        <v>52878</v>
      </c>
      <c r="AR15" s="38"/>
      <c r="AS15" s="38"/>
      <c r="AT15" s="38"/>
    </row>
    <row r="16" spans="1:46" ht="18.95" customHeight="1" x14ac:dyDescent="0.25">
      <c r="A16" s="267" t="s">
        <v>956</v>
      </c>
      <c r="B16" s="268">
        <v>683673649</v>
      </c>
      <c r="C16" s="270">
        <v>1851</v>
      </c>
      <c r="D16" s="272">
        <v>30417</v>
      </c>
      <c r="E16" s="268">
        <v>689163577</v>
      </c>
      <c r="F16" s="270">
        <v>1840</v>
      </c>
      <c r="G16" s="272">
        <v>30833</v>
      </c>
      <c r="H16" s="268">
        <v>801136946</v>
      </c>
      <c r="I16" s="270">
        <v>1877</v>
      </c>
      <c r="J16" s="272">
        <v>35204</v>
      </c>
      <c r="K16" s="268">
        <v>872873325.38999999</v>
      </c>
      <c r="L16" s="270">
        <v>1905</v>
      </c>
      <c r="M16" s="272">
        <v>37835</v>
      </c>
      <c r="N16" s="268">
        <v>934151935.78999996</v>
      </c>
      <c r="O16" s="270">
        <v>1890.64</v>
      </c>
      <c r="P16" s="272">
        <v>40781</v>
      </c>
      <c r="Q16" s="268">
        <v>1000005970</v>
      </c>
      <c r="R16" s="270">
        <v>1925.01</v>
      </c>
      <c r="S16" s="272">
        <v>42734</v>
      </c>
      <c r="T16" s="268">
        <v>1034852243</v>
      </c>
      <c r="U16" s="270">
        <v>2137.58</v>
      </c>
      <c r="V16" s="272">
        <v>39970</v>
      </c>
      <c r="W16" s="268">
        <v>1073720818</v>
      </c>
      <c r="X16" s="270">
        <v>2208.58</v>
      </c>
      <c r="Y16" s="272">
        <v>40114</v>
      </c>
      <c r="AR16" s="38"/>
      <c r="AS16" s="38"/>
      <c r="AT16" s="38"/>
    </row>
    <row r="17" spans="1:46" ht="18.95" customHeight="1" x14ac:dyDescent="0.25">
      <c r="A17" s="267" t="s">
        <v>957</v>
      </c>
      <c r="B17" s="268">
        <v>10967883481</v>
      </c>
      <c r="C17" s="270">
        <v>31082</v>
      </c>
      <c r="D17" s="272">
        <v>24757</v>
      </c>
      <c r="E17" s="268">
        <v>10652460453</v>
      </c>
      <c r="F17" s="270">
        <v>30703</v>
      </c>
      <c r="G17" s="272">
        <v>24889</v>
      </c>
      <c r="H17" s="268">
        <v>12667032726.470001</v>
      </c>
      <c r="I17" s="270">
        <v>31227</v>
      </c>
      <c r="J17" s="272">
        <v>31254</v>
      </c>
      <c r="K17" s="268">
        <v>13602042651.040001</v>
      </c>
      <c r="L17" s="270">
        <v>31505</v>
      </c>
      <c r="M17" s="272">
        <v>33500</v>
      </c>
      <c r="N17" s="268">
        <v>15889615688.17</v>
      </c>
      <c r="O17" s="270">
        <v>32753.82</v>
      </c>
      <c r="P17" s="272">
        <v>37561</v>
      </c>
      <c r="Q17" s="268">
        <v>17705976234.549999</v>
      </c>
      <c r="R17" s="270">
        <v>33757.920000000006</v>
      </c>
      <c r="S17" s="272">
        <v>39388</v>
      </c>
      <c r="T17" s="618">
        <v>18330769959</v>
      </c>
      <c r="U17" s="619">
        <v>35690</v>
      </c>
      <c r="V17" s="380">
        <v>38686</v>
      </c>
      <c r="W17" s="268">
        <v>18614199531</v>
      </c>
      <c r="X17" s="270">
        <v>35582.5</v>
      </c>
      <c r="Y17" s="272">
        <v>39796</v>
      </c>
      <c r="AR17" s="38"/>
      <c r="AS17" s="38"/>
      <c r="AT17" s="38"/>
    </row>
    <row r="18" spans="1:46" ht="18.95" customHeight="1" x14ac:dyDescent="0.25">
      <c r="A18" s="267" t="s">
        <v>958</v>
      </c>
      <c r="B18" s="268">
        <v>122314505</v>
      </c>
      <c r="C18" s="270">
        <v>266</v>
      </c>
      <c r="D18" s="272">
        <v>37831</v>
      </c>
      <c r="E18" s="268">
        <v>129440136</v>
      </c>
      <c r="F18" s="270">
        <v>279</v>
      </c>
      <c r="G18" s="272">
        <v>38294</v>
      </c>
      <c r="H18" s="268">
        <v>165647889</v>
      </c>
      <c r="I18" s="270">
        <v>312</v>
      </c>
      <c r="J18" s="272">
        <v>43570</v>
      </c>
      <c r="K18" s="268">
        <v>167504390</v>
      </c>
      <c r="L18" s="270">
        <v>295</v>
      </c>
      <c r="M18" s="272">
        <v>46834</v>
      </c>
      <c r="N18" s="268">
        <v>156122766</v>
      </c>
      <c r="O18" s="270">
        <v>249.67</v>
      </c>
      <c r="P18" s="272">
        <v>51677</v>
      </c>
      <c r="Q18" s="268">
        <v>160848569</v>
      </c>
      <c r="R18" s="270">
        <v>254.44</v>
      </c>
      <c r="S18" s="272">
        <v>51538</v>
      </c>
      <c r="T18" s="618">
        <v>166149005</v>
      </c>
      <c r="U18" s="619">
        <v>262</v>
      </c>
      <c r="V18" s="380">
        <v>52395</v>
      </c>
      <c r="W18" s="268">
        <v>166389005</v>
      </c>
      <c r="X18" s="270">
        <v>262.5</v>
      </c>
      <c r="Y18" s="272">
        <v>52371</v>
      </c>
      <c r="AR18" s="38"/>
      <c r="AS18" s="38"/>
      <c r="AT18" s="38"/>
    </row>
    <row r="19" spans="1:46" ht="18.95" customHeight="1" x14ac:dyDescent="0.25">
      <c r="A19" s="267" t="s">
        <v>959</v>
      </c>
      <c r="B19" s="268">
        <v>47653000</v>
      </c>
      <c r="C19" s="270">
        <v>110</v>
      </c>
      <c r="D19" s="272">
        <v>32152</v>
      </c>
      <c r="E19" s="268">
        <v>49843209</v>
      </c>
      <c r="F19" s="270">
        <v>115</v>
      </c>
      <c r="G19" s="272">
        <v>32032</v>
      </c>
      <c r="H19" s="268">
        <v>63676375.240000002</v>
      </c>
      <c r="I19" s="270">
        <v>132</v>
      </c>
      <c r="J19" s="272">
        <v>35742</v>
      </c>
      <c r="K19" s="268">
        <v>68695406.24000001</v>
      </c>
      <c r="L19" s="270">
        <v>137</v>
      </c>
      <c r="M19" s="272">
        <v>37295</v>
      </c>
      <c r="N19" s="268">
        <v>81675187.810000002</v>
      </c>
      <c r="O19" s="270">
        <v>157.38999999999999</v>
      </c>
      <c r="P19" s="272">
        <v>39362</v>
      </c>
      <c r="Q19" s="268">
        <v>89259664.680000007</v>
      </c>
      <c r="R19" s="270">
        <v>156.24</v>
      </c>
      <c r="S19" s="272">
        <v>42755</v>
      </c>
      <c r="T19" s="618">
        <v>88773338</v>
      </c>
      <c r="U19" s="619">
        <v>154</v>
      </c>
      <c r="V19" s="380">
        <v>44009</v>
      </c>
      <c r="W19" s="268">
        <v>95814818</v>
      </c>
      <c r="X19" s="270">
        <v>163.25</v>
      </c>
      <c r="Y19" s="272">
        <v>44405</v>
      </c>
      <c r="AR19" s="38"/>
      <c r="AS19" s="38"/>
      <c r="AT19" s="38"/>
    </row>
    <row r="20" spans="1:46" ht="18.95" customHeight="1" x14ac:dyDescent="0.25">
      <c r="A20" s="267" t="s">
        <v>960</v>
      </c>
      <c r="B20" s="268">
        <v>7720960539.000001</v>
      </c>
      <c r="C20" s="270">
        <v>23054</v>
      </c>
      <c r="D20" s="272">
        <v>27787</v>
      </c>
      <c r="E20" s="268">
        <v>7983989972</v>
      </c>
      <c r="F20" s="270">
        <v>23347</v>
      </c>
      <c r="G20" s="272">
        <v>28348</v>
      </c>
      <c r="H20" s="268">
        <v>9730203585</v>
      </c>
      <c r="I20" s="270">
        <v>23767</v>
      </c>
      <c r="J20" s="272">
        <v>33989</v>
      </c>
      <c r="K20" s="268">
        <v>11200993574.41</v>
      </c>
      <c r="L20" s="270">
        <v>24076</v>
      </c>
      <c r="M20" s="272">
        <v>38645</v>
      </c>
      <c r="N20" s="268">
        <v>12071509464.59</v>
      </c>
      <c r="O20" s="270">
        <v>24322.18</v>
      </c>
      <c r="P20" s="272">
        <v>41252</v>
      </c>
      <c r="Q20" s="268">
        <v>12432866640</v>
      </c>
      <c r="R20" s="270">
        <v>24142.03</v>
      </c>
      <c r="S20" s="272">
        <v>42787</v>
      </c>
      <c r="T20" s="618">
        <v>12884107340</v>
      </c>
      <c r="U20" s="619">
        <v>24885</v>
      </c>
      <c r="V20" s="380">
        <v>42965</v>
      </c>
      <c r="W20" s="268">
        <v>12857918125</v>
      </c>
      <c r="X20" s="270">
        <v>24846.42</v>
      </c>
      <c r="Y20" s="272">
        <v>42943</v>
      </c>
      <c r="AR20" s="38"/>
      <c r="AS20" s="38"/>
      <c r="AT20" s="38"/>
    </row>
    <row r="21" spans="1:46" ht="18.95" customHeight="1" x14ac:dyDescent="0.25">
      <c r="A21" s="267" t="s">
        <v>961</v>
      </c>
      <c r="B21" s="268">
        <v>5523878142.999999</v>
      </c>
      <c r="C21" s="270">
        <v>20059</v>
      </c>
      <c r="D21" s="272">
        <v>22732</v>
      </c>
      <c r="E21" s="268">
        <v>5688925670</v>
      </c>
      <c r="F21" s="270">
        <v>20612</v>
      </c>
      <c r="G21" s="272">
        <v>22784</v>
      </c>
      <c r="H21" s="268">
        <v>7028945186.8900003</v>
      </c>
      <c r="I21" s="270">
        <v>22021</v>
      </c>
      <c r="J21" s="272">
        <v>26255</v>
      </c>
      <c r="K21" s="268">
        <v>7749186518.329999</v>
      </c>
      <c r="L21" s="270">
        <v>22545</v>
      </c>
      <c r="M21" s="272">
        <v>28265</v>
      </c>
      <c r="N21" s="268">
        <v>8554602631.3699999</v>
      </c>
      <c r="O21" s="270">
        <v>23113.510000000002</v>
      </c>
      <c r="P21" s="272">
        <v>30480</v>
      </c>
      <c r="Q21" s="268">
        <v>9133992486.2900009</v>
      </c>
      <c r="R21" s="270">
        <v>23120.870000000003</v>
      </c>
      <c r="S21" s="272">
        <v>32326</v>
      </c>
      <c r="T21" s="618">
        <v>9438796986</v>
      </c>
      <c r="U21" s="619">
        <v>23553.15</v>
      </c>
      <c r="V21" s="380">
        <v>33170</v>
      </c>
      <c r="W21" s="268">
        <v>9318531579</v>
      </c>
      <c r="X21" s="270">
        <v>23517.98</v>
      </c>
      <c r="Y21" s="272">
        <v>32817</v>
      </c>
      <c r="AR21" s="38"/>
      <c r="AS21" s="38"/>
      <c r="AT21" s="38"/>
    </row>
    <row r="22" spans="1:46" ht="18.95" customHeight="1" x14ac:dyDescent="0.25">
      <c r="A22" s="267" t="s">
        <v>962</v>
      </c>
      <c r="B22" s="268">
        <v>22768337738.880001</v>
      </c>
      <c r="C22" s="270">
        <v>63971</v>
      </c>
      <c r="D22" s="272">
        <v>29194</v>
      </c>
      <c r="E22" s="268">
        <v>22988866250</v>
      </c>
      <c r="F22" s="270">
        <v>63431</v>
      </c>
      <c r="G22" s="272">
        <v>29608</v>
      </c>
      <c r="H22" s="268">
        <v>26810211257.900002</v>
      </c>
      <c r="I22" s="270">
        <v>66062</v>
      </c>
      <c r="J22" s="272">
        <v>33441</v>
      </c>
      <c r="K22" s="268">
        <v>29379228985.790001</v>
      </c>
      <c r="L22" s="270">
        <v>66259.27</v>
      </c>
      <c r="M22" s="272">
        <v>36562</v>
      </c>
      <c r="N22" s="268">
        <v>33132138098.620003</v>
      </c>
      <c r="O22" s="270">
        <v>66761.039999999994</v>
      </c>
      <c r="P22" s="272">
        <v>40959</v>
      </c>
      <c r="Q22" s="268">
        <v>35563648613.760002</v>
      </c>
      <c r="R22" s="270">
        <v>67150.84</v>
      </c>
      <c r="S22" s="272">
        <v>43722</v>
      </c>
      <c r="T22" s="618">
        <v>36512861598</v>
      </c>
      <c r="U22" s="619">
        <v>70703.22</v>
      </c>
      <c r="V22" s="380">
        <v>42667</v>
      </c>
      <c r="W22" s="268">
        <v>37752598726</v>
      </c>
      <c r="X22" s="270">
        <v>72395</v>
      </c>
      <c r="Y22" s="272">
        <v>43071</v>
      </c>
      <c r="AR22" s="38"/>
      <c r="AS22" s="38"/>
      <c r="AT22" s="38"/>
    </row>
    <row r="23" spans="1:46" ht="18.95" customHeight="1" x14ac:dyDescent="0.25">
      <c r="A23" s="267" t="s">
        <v>963</v>
      </c>
      <c r="B23" s="268">
        <v>1239949339.9999998</v>
      </c>
      <c r="C23" s="270">
        <v>3462</v>
      </c>
      <c r="D23" s="272">
        <v>28394</v>
      </c>
      <c r="E23" s="268">
        <v>1181170947</v>
      </c>
      <c r="F23" s="270">
        <v>3260</v>
      </c>
      <c r="G23" s="272">
        <v>29018</v>
      </c>
      <c r="H23" s="268">
        <v>1318440430.2</v>
      </c>
      <c r="I23" s="270">
        <v>3341</v>
      </c>
      <c r="J23" s="272">
        <v>31787</v>
      </c>
      <c r="K23" s="268">
        <v>1429577847</v>
      </c>
      <c r="L23" s="270">
        <v>3353</v>
      </c>
      <c r="M23" s="272">
        <v>34375</v>
      </c>
      <c r="N23" s="268">
        <v>1607532993</v>
      </c>
      <c r="O23" s="270">
        <v>3411.51</v>
      </c>
      <c r="P23" s="272">
        <v>37533</v>
      </c>
      <c r="Q23" s="268">
        <v>1731398667.6399999</v>
      </c>
      <c r="R23" s="270">
        <v>3466.17</v>
      </c>
      <c r="S23" s="272">
        <v>39825</v>
      </c>
      <c r="T23" s="618">
        <v>1735420336</v>
      </c>
      <c r="U23" s="619">
        <v>3501.2200000000003</v>
      </c>
      <c r="V23" s="380">
        <v>39685</v>
      </c>
      <c r="W23" s="268">
        <v>1757561516</v>
      </c>
      <c r="X23" s="270">
        <v>3537.69</v>
      </c>
      <c r="Y23" s="272">
        <v>39755</v>
      </c>
      <c r="AR23" s="38"/>
      <c r="AS23" s="38"/>
      <c r="AT23" s="38"/>
    </row>
    <row r="24" spans="1:46" ht="18.95" customHeight="1" x14ac:dyDescent="0.25">
      <c r="A24" s="267" t="s">
        <v>964</v>
      </c>
      <c r="B24" s="268">
        <v>375305650.99999994</v>
      </c>
      <c r="C24" s="270">
        <v>802</v>
      </c>
      <c r="D24" s="272">
        <v>37552</v>
      </c>
      <c r="E24" s="268">
        <v>391574349</v>
      </c>
      <c r="F24" s="270">
        <v>820</v>
      </c>
      <c r="G24" s="272">
        <v>37613</v>
      </c>
      <c r="H24" s="268">
        <v>520659747.25</v>
      </c>
      <c r="I24" s="270">
        <v>1007</v>
      </c>
      <c r="J24" s="272">
        <v>40943</v>
      </c>
      <c r="K24" s="268">
        <v>680117838.02999997</v>
      </c>
      <c r="L24" s="270">
        <v>1182</v>
      </c>
      <c r="M24" s="272">
        <v>45029</v>
      </c>
      <c r="N24" s="268">
        <v>808267544</v>
      </c>
      <c r="O24" s="270">
        <v>1296.04</v>
      </c>
      <c r="P24" s="272">
        <v>48780</v>
      </c>
      <c r="Q24" s="268">
        <v>837048482</v>
      </c>
      <c r="R24" s="270">
        <v>1329.3999999999999</v>
      </c>
      <c r="S24" s="272">
        <v>48970</v>
      </c>
      <c r="T24" s="618">
        <v>920480228</v>
      </c>
      <c r="U24" s="619">
        <v>1477.5</v>
      </c>
      <c r="V24" s="380">
        <v>47195</v>
      </c>
      <c r="W24" s="268">
        <v>990831404</v>
      </c>
      <c r="X24" s="270">
        <v>1509</v>
      </c>
      <c r="Y24" s="272">
        <v>49729</v>
      </c>
      <c r="AR24" s="38"/>
      <c r="AS24" s="38"/>
      <c r="AT24" s="38"/>
    </row>
    <row r="25" spans="1:46" ht="18.95" customHeight="1" x14ac:dyDescent="0.25">
      <c r="A25" s="267" t="s">
        <v>965</v>
      </c>
      <c r="B25" s="268">
        <v>38326943</v>
      </c>
      <c r="C25" s="270">
        <v>29</v>
      </c>
      <c r="D25" s="272">
        <v>33894</v>
      </c>
      <c r="E25" s="268">
        <v>29200089</v>
      </c>
      <c r="F25" s="270">
        <v>32</v>
      </c>
      <c r="G25" s="272">
        <v>40880</v>
      </c>
      <c r="H25" s="268">
        <v>38314474</v>
      </c>
      <c r="I25" s="270">
        <v>43</v>
      </c>
      <c r="J25" s="272">
        <v>39054</v>
      </c>
      <c r="K25" s="268">
        <v>36882805</v>
      </c>
      <c r="L25" s="270">
        <v>41</v>
      </c>
      <c r="M25" s="272">
        <v>43293</v>
      </c>
      <c r="N25" s="268">
        <v>50500738</v>
      </c>
      <c r="O25" s="270">
        <v>49.17</v>
      </c>
      <c r="P25" s="272">
        <v>48341</v>
      </c>
      <c r="Q25" s="268">
        <v>58373396</v>
      </c>
      <c r="R25" s="270">
        <v>56.46</v>
      </c>
      <c r="S25" s="272">
        <v>44117</v>
      </c>
      <c r="T25" s="618">
        <v>51226366</v>
      </c>
      <c r="U25" s="619">
        <v>59</v>
      </c>
      <c r="V25" s="380">
        <v>45882</v>
      </c>
      <c r="W25" s="268">
        <v>51226366</v>
      </c>
      <c r="X25" s="270">
        <v>59</v>
      </c>
      <c r="Y25" s="272">
        <v>45882</v>
      </c>
      <c r="AR25" s="38"/>
      <c r="AS25" s="38"/>
      <c r="AT25" s="38"/>
    </row>
    <row r="26" spans="1:46" ht="18.95" customHeight="1" x14ac:dyDescent="0.25">
      <c r="A26" s="267" t="s">
        <v>966</v>
      </c>
      <c r="B26" s="268">
        <v>808869289</v>
      </c>
      <c r="C26" s="270">
        <v>1844</v>
      </c>
      <c r="D26" s="272">
        <v>35489</v>
      </c>
      <c r="E26" s="268">
        <v>807276771</v>
      </c>
      <c r="F26" s="270">
        <v>1832</v>
      </c>
      <c r="G26" s="272">
        <v>35933</v>
      </c>
      <c r="H26" s="268">
        <v>998731892</v>
      </c>
      <c r="I26" s="270">
        <v>1929</v>
      </c>
      <c r="J26" s="272">
        <v>41620</v>
      </c>
      <c r="K26" s="268">
        <v>1144602356</v>
      </c>
      <c r="L26" s="270">
        <v>2069</v>
      </c>
      <c r="M26" s="272">
        <v>44469</v>
      </c>
      <c r="N26" s="268">
        <v>1252392367.72</v>
      </c>
      <c r="O26" s="270">
        <v>2109.35</v>
      </c>
      <c r="P26" s="272">
        <v>47566</v>
      </c>
      <c r="Q26" s="268">
        <v>1285293267</v>
      </c>
      <c r="R26" s="270">
        <v>2097.89</v>
      </c>
      <c r="S26" s="272">
        <v>48952</v>
      </c>
      <c r="T26" s="618">
        <v>1254726407</v>
      </c>
      <c r="U26" s="619">
        <v>2183</v>
      </c>
      <c r="V26" s="380">
        <v>45725</v>
      </c>
      <c r="W26" s="268">
        <v>1317337096</v>
      </c>
      <c r="X26" s="270">
        <v>2192.5</v>
      </c>
      <c r="Y26" s="272">
        <v>46790</v>
      </c>
      <c r="AR26" s="38"/>
      <c r="AS26" s="38"/>
      <c r="AT26" s="38"/>
    </row>
    <row r="27" spans="1:46" ht="18.95" customHeight="1" x14ac:dyDescent="0.25">
      <c r="A27" s="267" t="s">
        <v>967</v>
      </c>
      <c r="B27" s="268">
        <v>383465056</v>
      </c>
      <c r="C27" s="270">
        <v>932</v>
      </c>
      <c r="D27" s="272">
        <v>33405</v>
      </c>
      <c r="E27" s="268">
        <v>385778817</v>
      </c>
      <c r="F27" s="270">
        <v>918</v>
      </c>
      <c r="G27" s="272">
        <v>34069</v>
      </c>
      <c r="H27" s="268">
        <v>461014572</v>
      </c>
      <c r="I27" s="270">
        <v>915</v>
      </c>
      <c r="J27" s="272">
        <v>41203</v>
      </c>
      <c r="K27" s="268">
        <v>512025336.60000002</v>
      </c>
      <c r="L27" s="270">
        <v>919.21</v>
      </c>
      <c r="M27" s="272">
        <v>45473</v>
      </c>
      <c r="N27" s="268">
        <v>555991763.79999995</v>
      </c>
      <c r="O27" s="270">
        <v>940.59</v>
      </c>
      <c r="P27" s="272">
        <v>48397</v>
      </c>
      <c r="Q27" s="268">
        <v>587554529.20000005</v>
      </c>
      <c r="R27" s="270">
        <v>945.76</v>
      </c>
      <c r="S27" s="272">
        <v>50688</v>
      </c>
      <c r="T27" s="618">
        <v>580028851</v>
      </c>
      <c r="U27" s="619">
        <v>961</v>
      </c>
      <c r="V27" s="380">
        <v>49541</v>
      </c>
      <c r="W27" s="268">
        <v>591925986</v>
      </c>
      <c r="X27" s="270">
        <v>971</v>
      </c>
      <c r="Y27" s="272">
        <v>49709</v>
      </c>
      <c r="AR27" s="38"/>
      <c r="AS27" s="38"/>
      <c r="AT27" s="38"/>
    </row>
    <row r="28" spans="1:46" ht="18.95" customHeight="1" x14ac:dyDescent="0.25">
      <c r="A28" s="267" t="s">
        <v>968</v>
      </c>
      <c r="B28" s="268">
        <v>158632480</v>
      </c>
      <c r="C28" s="270">
        <v>441</v>
      </c>
      <c r="D28" s="272">
        <v>28083</v>
      </c>
      <c r="E28" s="268">
        <v>179611779</v>
      </c>
      <c r="F28" s="270">
        <v>503</v>
      </c>
      <c r="G28" s="272">
        <v>28538</v>
      </c>
      <c r="H28" s="268">
        <v>247115106</v>
      </c>
      <c r="I28" s="270">
        <v>601</v>
      </c>
      <c r="J28" s="272">
        <v>33076</v>
      </c>
      <c r="K28" s="268">
        <v>266786551</v>
      </c>
      <c r="L28" s="270">
        <v>583.91999999999996</v>
      </c>
      <c r="M28" s="272">
        <v>36561</v>
      </c>
      <c r="N28" s="268">
        <v>295300306</v>
      </c>
      <c r="O28" s="270">
        <v>581.69000000000005</v>
      </c>
      <c r="P28" s="272">
        <v>40672</v>
      </c>
      <c r="Q28" s="268">
        <v>301419158</v>
      </c>
      <c r="R28" s="270">
        <v>576.66</v>
      </c>
      <c r="S28" s="272">
        <v>41528</v>
      </c>
      <c r="T28" s="618">
        <v>312610788</v>
      </c>
      <c r="U28" s="619">
        <v>596</v>
      </c>
      <c r="V28" s="380">
        <v>41768</v>
      </c>
      <c r="W28" s="268">
        <v>311235788</v>
      </c>
      <c r="X28" s="270">
        <v>596</v>
      </c>
      <c r="Y28" s="272">
        <v>41768</v>
      </c>
      <c r="AR28" s="38"/>
      <c r="AS28" s="38"/>
      <c r="AT28" s="38"/>
    </row>
    <row r="29" spans="1:46" ht="18.95" customHeight="1" x14ac:dyDescent="0.25">
      <c r="A29" s="267" t="s">
        <v>969</v>
      </c>
      <c r="B29" s="268">
        <v>1808359508.0000002</v>
      </c>
      <c r="C29" s="270">
        <v>5562</v>
      </c>
      <c r="D29" s="272">
        <v>26511</v>
      </c>
      <c r="E29" s="268">
        <v>2031846559</v>
      </c>
      <c r="F29" s="270">
        <v>5811</v>
      </c>
      <c r="G29" s="272">
        <v>28340</v>
      </c>
      <c r="H29" s="268">
        <v>2415249456.0499997</v>
      </c>
      <c r="I29" s="270">
        <v>5971</v>
      </c>
      <c r="J29" s="272">
        <v>33048</v>
      </c>
      <c r="K29" s="268">
        <v>2620621513.4699998</v>
      </c>
      <c r="L29" s="270">
        <v>5936.4349999999995</v>
      </c>
      <c r="M29" s="272">
        <v>35830</v>
      </c>
      <c r="N29" s="268">
        <v>2775973032</v>
      </c>
      <c r="O29" s="270">
        <v>5977.16</v>
      </c>
      <c r="P29" s="272">
        <v>38084</v>
      </c>
      <c r="Q29" s="268">
        <v>2892068601.9499998</v>
      </c>
      <c r="R29" s="270">
        <v>5919.65</v>
      </c>
      <c r="S29" s="272">
        <v>40058</v>
      </c>
      <c r="T29" s="618">
        <v>2927339709</v>
      </c>
      <c r="U29" s="619">
        <v>6035.5</v>
      </c>
      <c r="V29" s="380">
        <v>39747</v>
      </c>
      <c r="W29" s="268">
        <v>2930236723</v>
      </c>
      <c r="X29" s="270">
        <v>6043.75</v>
      </c>
      <c r="Y29" s="272">
        <v>39727</v>
      </c>
      <c r="AR29" s="38"/>
      <c r="AS29" s="38"/>
      <c r="AT29" s="38"/>
    </row>
    <row r="30" spans="1:46" ht="18.95" customHeight="1" x14ac:dyDescent="0.25">
      <c r="A30" s="267" t="s">
        <v>970</v>
      </c>
      <c r="B30" s="268">
        <v>62430418763.000008</v>
      </c>
      <c r="C30" s="270">
        <v>216772</v>
      </c>
      <c r="D30" s="272">
        <v>22947</v>
      </c>
      <c r="E30" s="268">
        <v>62775400793</v>
      </c>
      <c r="F30" s="270">
        <v>216529</v>
      </c>
      <c r="G30" s="272">
        <v>22857</v>
      </c>
      <c r="H30" s="268">
        <v>66547170706</v>
      </c>
      <c r="I30" s="270">
        <v>218516</v>
      </c>
      <c r="J30" s="272">
        <v>25002</v>
      </c>
      <c r="K30" s="268">
        <v>73432617408.809998</v>
      </c>
      <c r="L30" s="270">
        <v>225923</v>
      </c>
      <c r="M30" s="272">
        <v>26687</v>
      </c>
      <c r="N30" s="268">
        <v>83197995642</v>
      </c>
      <c r="O30" s="270">
        <v>230608.95</v>
      </c>
      <c r="P30" s="272">
        <v>29642</v>
      </c>
      <c r="Q30" s="268">
        <v>97750174795.799988</v>
      </c>
      <c r="R30" s="270">
        <v>237774.75</v>
      </c>
      <c r="S30" s="272">
        <v>33832</v>
      </c>
      <c r="T30" s="618">
        <v>111651768673</v>
      </c>
      <c r="U30" s="619">
        <v>255507.35</v>
      </c>
      <c r="V30" s="380">
        <v>36014</v>
      </c>
      <c r="W30" s="268">
        <v>122757088267</v>
      </c>
      <c r="X30" s="270">
        <v>260398.25</v>
      </c>
      <c r="Y30" s="272">
        <v>38893</v>
      </c>
      <c r="AR30" s="38"/>
      <c r="AS30" s="38"/>
      <c r="AT30" s="38"/>
    </row>
    <row r="31" spans="1:46" ht="18.95" customHeight="1" x14ac:dyDescent="0.25">
      <c r="A31" s="267" t="s">
        <v>971</v>
      </c>
      <c r="B31" s="268">
        <v>1821782843</v>
      </c>
      <c r="C31" s="270">
        <v>6535</v>
      </c>
      <c r="D31" s="272">
        <v>21907</v>
      </c>
      <c r="E31" s="268">
        <v>1917768861</v>
      </c>
      <c r="F31" s="270">
        <v>6597</v>
      </c>
      <c r="G31" s="272">
        <v>22724</v>
      </c>
      <c r="H31" s="268">
        <v>2200918186.98</v>
      </c>
      <c r="I31" s="270">
        <v>6660.2164000000002</v>
      </c>
      <c r="J31" s="272">
        <v>25927</v>
      </c>
      <c r="K31" s="268">
        <v>2477676006.04</v>
      </c>
      <c r="L31" s="270">
        <v>6714</v>
      </c>
      <c r="M31" s="272">
        <v>29025</v>
      </c>
      <c r="N31" s="268">
        <v>2801418631.8899999</v>
      </c>
      <c r="O31" s="270">
        <v>6872.9599999999991</v>
      </c>
      <c r="P31" s="272">
        <v>32079</v>
      </c>
      <c r="Q31" s="268">
        <v>3050669889</v>
      </c>
      <c r="R31" s="270">
        <v>6907.4299999999985</v>
      </c>
      <c r="S31" s="272">
        <v>34718</v>
      </c>
      <c r="T31" s="268">
        <v>3167073130</v>
      </c>
      <c r="U31" s="270">
        <v>6873.4</v>
      </c>
      <c r="V31" s="272">
        <v>36802</v>
      </c>
      <c r="W31" s="268">
        <v>3177747283</v>
      </c>
      <c r="X31" s="270">
        <v>6877.51</v>
      </c>
      <c r="Y31" s="272">
        <v>36706</v>
      </c>
      <c r="AR31" s="38"/>
      <c r="AS31" s="38"/>
      <c r="AT31" s="38"/>
    </row>
    <row r="32" spans="1:46" ht="18.95" customHeight="1" x14ac:dyDescent="0.25">
      <c r="A32" s="267" t="s">
        <v>972</v>
      </c>
      <c r="B32" s="268">
        <v>1232548545</v>
      </c>
      <c r="C32" s="270">
        <v>3397</v>
      </c>
      <c r="D32" s="272">
        <v>29199</v>
      </c>
      <c r="E32" s="268">
        <v>1275652923</v>
      </c>
      <c r="F32" s="270">
        <v>3407</v>
      </c>
      <c r="G32" s="272">
        <v>30007</v>
      </c>
      <c r="H32" s="268">
        <v>1516490579.5999999</v>
      </c>
      <c r="I32" s="270">
        <v>3530</v>
      </c>
      <c r="J32" s="272">
        <v>34646</v>
      </c>
      <c r="K32" s="268">
        <v>1659557054.99</v>
      </c>
      <c r="L32" s="270">
        <v>3581</v>
      </c>
      <c r="M32" s="272">
        <v>37251</v>
      </c>
      <c r="N32" s="268">
        <v>1851247361</v>
      </c>
      <c r="O32" s="270">
        <v>3666.6199999999994</v>
      </c>
      <c r="P32" s="272">
        <v>40219</v>
      </c>
      <c r="Q32" s="268">
        <v>2003358633.8</v>
      </c>
      <c r="R32" s="270">
        <v>3756.1</v>
      </c>
      <c r="S32" s="272">
        <v>42176</v>
      </c>
      <c r="T32" s="268">
        <v>1808690366</v>
      </c>
      <c r="U32" s="270">
        <v>3736.39</v>
      </c>
      <c r="V32" s="272">
        <v>38549</v>
      </c>
      <c r="W32" s="268">
        <v>1932931163</v>
      </c>
      <c r="X32" s="270">
        <v>3950.5899999999997</v>
      </c>
      <c r="Y32" s="272">
        <v>39069</v>
      </c>
      <c r="AR32" s="38"/>
      <c r="AS32" s="38"/>
      <c r="AT32" s="38"/>
    </row>
    <row r="33" spans="1:46" ht="18.95" customHeight="1" x14ac:dyDescent="0.25">
      <c r="A33" s="267" t="s">
        <v>973</v>
      </c>
      <c r="B33" s="268">
        <v>10347910374.000002</v>
      </c>
      <c r="C33" s="270">
        <v>23244</v>
      </c>
      <c r="D33" s="272">
        <v>25848</v>
      </c>
      <c r="E33" s="268">
        <v>10993169791</v>
      </c>
      <c r="F33" s="270">
        <v>23097</v>
      </c>
      <c r="G33" s="272">
        <v>27137</v>
      </c>
      <c r="H33" s="268">
        <v>13174076390.18</v>
      </c>
      <c r="I33" s="270">
        <v>23784</v>
      </c>
      <c r="J33" s="272">
        <v>31082</v>
      </c>
      <c r="K33" s="268">
        <v>14173074126.57</v>
      </c>
      <c r="L33" s="270">
        <v>24067.67</v>
      </c>
      <c r="M33" s="272">
        <v>33566</v>
      </c>
      <c r="N33" s="268">
        <v>15315925417.709999</v>
      </c>
      <c r="O33" s="270">
        <v>24336.159999999996</v>
      </c>
      <c r="P33" s="272">
        <v>36396</v>
      </c>
      <c r="Q33" s="268">
        <v>16805089133.84</v>
      </c>
      <c r="R33" s="270">
        <v>24567.63</v>
      </c>
      <c r="S33" s="272">
        <v>39676</v>
      </c>
      <c r="T33" s="268">
        <v>17979384848</v>
      </c>
      <c r="U33" s="270">
        <v>25459.809999999998</v>
      </c>
      <c r="V33" s="272">
        <v>40345</v>
      </c>
      <c r="W33" s="268">
        <v>17900339617</v>
      </c>
      <c r="X33" s="270">
        <v>25556.199999999997</v>
      </c>
      <c r="Y33" s="272">
        <v>40203</v>
      </c>
      <c r="AR33" s="38"/>
      <c r="AS33" s="38"/>
      <c r="AT33" s="38"/>
    </row>
    <row r="34" spans="1:46" ht="18.95" customHeight="1" x14ac:dyDescent="0.25">
      <c r="A34" s="267" t="s">
        <v>974</v>
      </c>
      <c r="B34" s="268">
        <v>44292009</v>
      </c>
      <c r="C34" s="270">
        <v>98</v>
      </c>
      <c r="D34" s="272">
        <v>36140</v>
      </c>
      <c r="E34" s="268">
        <v>43787900</v>
      </c>
      <c r="F34" s="270">
        <v>99</v>
      </c>
      <c r="G34" s="272">
        <v>35675</v>
      </c>
      <c r="H34" s="268">
        <v>50743614</v>
      </c>
      <c r="I34" s="270">
        <v>100</v>
      </c>
      <c r="J34" s="272">
        <v>41277</v>
      </c>
      <c r="K34" s="268">
        <v>56666974</v>
      </c>
      <c r="L34" s="270">
        <v>99</v>
      </c>
      <c r="M34" s="272">
        <v>46450</v>
      </c>
      <c r="N34" s="268">
        <v>65650918</v>
      </c>
      <c r="O34" s="270">
        <v>101</v>
      </c>
      <c r="P34" s="272">
        <v>52513</v>
      </c>
      <c r="Q34" s="268">
        <v>67726637</v>
      </c>
      <c r="R34" s="270">
        <v>102</v>
      </c>
      <c r="S34" s="272">
        <v>54097</v>
      </c>
      <c r="T34" s="268">
        <v>74288084</v>
      </c>
      <c r="U34" s="270">
        <v>112</v>
      </c>
      <c r="V34" s="272">
        <v>53867</v>
      </c>
      <c r="W34" s="268">
        <v>74288084</v>
      </c>
      <c r="X34" s="270">
        <v>112</v>
      </c>
      <c r="Y34" s="272">
        <v>53867</v>
      </c>
      <c r="AR34" s="38"/>
      <c r="AS34" s="38"/>
      <c r="AT34" s="38"/>
    </row>
    <row r="35" spans="1:46" ht="18.95" customHeight="1" x14ac:dyDescent="0.25">
      <c r="A35" s="267" t="s">
        <v>975</v>
      </c>
      <c r="B35" s="268">
        <v>75351833</v>
      </c>
      <c r="C35" s="270">
        <v>213</v>
      </c>
      <c r="D35" s="272">
        <v>29184</v>
      </c>
      <c r="E35" s="268">
        <v>75606111</v>
      </c>
      <c r="F35" s="270">
        <v>214</v>
      </c>
      <c r="G35" s="272">
        <v>29138</v>
      </c>
      <c r="H35" s="268">
        <v>87522479</v>
      </c>
      <c r="I35" s="270">
        <v>208</v>
      </c>
      <c r="J35" s="272">
        <v>34721</v>
      </c>
      <c r="K35" s="268">
        <v>96101786</v>
      </c>
      <c r="L35" s="270">
        <v>205</v>
      </c>
      <c r="M35" s="272">
        <v>38672</v>
      </c>
      <c r="N35" s="268">
        <v>103635773</v>
      </c>
      <c r="O35" s="270">
        <v>203.42000000000002</v>
      </c>
      <c r="P35" s="272">
        <v>41878</v>
      </c>
      <c r="Q35" s="268">
        <v>104859619</v>
      </c>
      <c r="R35" s="270">
        <v>200.79000000000002</v>
      </c>
      <c r="S35" s="272">
        <v>43162</v>
      </c>
      <c r="T35" s="268">
        <v>111629554</v>
      </c>
      <c r="U35" s="270">
        <v>212</v>
      </c>
      <c r="V35" s="272">
        <v>43540</v>
      </c>
      <c r="W35" s="268">
        <v>112413369</v>
      </c>
      <c r="X35" s="270">
        <v>213</v>
      </c>
      <c r="Y35" s="272">
        <v>43642</v>
      </c>
      <c r="AR35" s="38"/>
      <c r="AS35" s="38"/>
      <c r="AT35" s="38"/>
    </row>
    <row r="36" spans="1:46" ht="18.95" customHeight="1" x14ac:dyDescent="0.25">
      <c r="A36" s="267" t="s">
        <v>976</v>
      </c>
      <c r="B36" s="268">
        <v>560073026</v>
      </c>
      <c r="C36" s="270">
        <v>1422</v>
      </c>
      <c r="D36" s="272">
        <v>30645</v>
      </c>
      <c r="E36" s="268">
        <v>554473874</v>
      </c>
      <c r="F36" s="270">
        <v>1365</v>
      </c>
      <c r="G36" s="272">
        <v>31367</v>
      </c>
      <c r="H36" s="268">
        <v>556761240</v>
      </c>
      <c r="I36" s="270">
        <v>1302</v>
      </c>
      <c r="J36" s="272">
        <v>33535</v>
      </c>
      <c r="K36" s="268">
        <v>565631709</v>
      </c>
      <c r="L36" s="270">
        <v>1288.99</v>
      </c>
      <c r="M36" s="272">
        <v>34934</v>
      </c>
      <c r="N36" s="268">
        <v>658769674</v>
      </c>
      <c r="O36" s="270">
        <v>1290.8200000000002</v>
      </c>
      <c r="P36" s="272">
        <v>40417</v>
      </c>
      <c r="Q36" s="268">
        <v>716979886</v>
      </c>
      <c r="R36" s="270">
        <v>1402.69</v>
      </c>
      <c r="S36" s="272">
        <v>40796</v>
      </c>
      <c r="T36" s="268">
        <v>751154526</v>
      </c>
      <c r="U36" s="270">
        <v>1574.5</v>
      </c>
      <c r="V36" s="272">
        <v>39368</v>
      </c>
      <c r="W36" s="268">
        <v>784267084</v>
      </c>
      <c r="X36" s="270">
        <v>1480.5</v>
      </c>
      <c r="Y36" s="272">
        <v>40401</v>
      </c>
      <c r="AR36" s="38"/>
      <c r="AS36" s="38"/>
      <c r="AT36" s="38"/>
    </row>
    <row r="37" spans="1:46" ht="18.95" customHeight="1" x14ac:dyDescent="0.25">
      <c r="A37" s="267" t="s">
        <v>977</v>
      </c>
      <c r="B37" s="268">
        <v>1412213791.0000002</v>
      </c>
      <c r="C37" s="270">
        <v>5130</v>
      </c>
      <c r="D37" s="272">
        <v>22864</v>
      </c>
      <c r="E37" s="268">
        <v>1426589994</v>
      </c>
      <c r="F37" s="270">
        <v>5070</v>
      </c>
      <c r="G37" s="272">
        <v>23398</v>
      </c>
      <c r="H37" s="268">
        <v>1613019227.02</v>
      </c>
      <c r="I37" s="270">
        <v>4995</v>
      </c>
      <c r="J37" s="272">
        <v>26861</v>
      </c>
      <c r="K37" s="268">
        <v>1705673946</v>
      </c>
      <c r="L37" s="270">
        <v>4963</v>
      </c>
      <c r="M37" s="272">
        <v>28584</v>
      </c>
      <c r="N37" s="268">
        <v>1832443484</v>
      </c>
      <c r="O37" s="270">
        <v>4957.2700000000004</v>
      </c>
      <c r="P37" s="272">
        <v>30757</v>
      </c>
      <c r="Q37" s="268">
        <v>1992878116.4300001</v>
      </c>
      <c r="R37" s="270">
        <v>4955.91</v>
      </c>
      <c r="S37" s="272">
        <v>33459</v>
      </c>
      <c r="T37" s="268">
        <v>2059904346</v>
      </c>
      <c r="U37" s="270">
        <v>5040</v>
      </c>
      <c r="V37" s="272">
        <v>34013</v>
      </c>
      <c r="W37" s="268">
        <v>2059904346</v>
      </c>
      <c r="X37" s="270">
        <v>5040</v>
      </c>
      <c r="Y37" s="272">
        <v>34006</v>
      </c>
      <c r="AR37" s="38"/>
      <c r="AS37" s="38"/>
      <c r="AT37" s="38"/>
    </row>
    <row r="38" spans="1:46" ht="18.95" customHeight="1" x14ac:dyDescent="0.25">
      <c r="A38" s="267" t="s">
        <v>978</v>
      </c>
      <c r="B38" s="268">
        <v>77336532</v>
      </c>
      <c r="C38" s="270">
        <v>183</v>
      </c>
      <c r="D38" s="272">
        <v>35119</v>
      </c>
      <c r="E38" s="268">
        <v>77146793</v>
      </c>
      <c r="F38" s="270">
        <v>182</v>
      </c>
      <c r="G38" s="272">
        <v>35311</v>
      </c>
      <c r="H38" s="268">
        <v>87008823</v>
      </c>
      <c r="I38" s="270">
        <v>183</v>
      </c>
      <c r="J38" s="272">
        <v>39592</v>
      </c>
      <c r="K38" s="268">
        <v>93643754</v>
      </c>
      <c r="L38" s="270">
        <v>186</v>
      </c>
      <c r="M38" s="272">
        <v>41914</v>
      </c>
      <c r="N38" s="268">
        <v>100752666</v>
      </c>
      <c r="O38" s="270">
        <v>188.31</v>
      </c>
      <c r="P38" s="272">
        <v>44551</v>
      </c>
      <c r="Q38" s="268">
        <v>106587345</v>
      </c>
      <c r="R38" s="270">
        <v>188.69</v>
      </c>
      <c r="S38" s="272">
        <v>47056</v>
      </c>
      <c r="T38" s="268">
        <v>108297564</v>
      </c>
      <c r="U38" s="270">
        <v>193</v>
      </c>
      <c r="V38" s="272">
        <v>46720</v>
      </c>
      <c r="W38" s="268">
        <v>108931812</v>
      </c>
      <c r="X38" s="270">
        <v>193</v>
      </c>
      <c r="Y38" s="272">
        <v>46994</v>
      </c>
      <c r="AR38" s="38"/>
      <c r="AS38" s="38"/>
      <c r="AT38" s="38"/>
    </row>
    <row r="39" spans="1:46" ht="18.95" customHeight="1" x14ac:dyDescent="0.25">
      <c r="A39" s="267" t="s">
        <v>979</v>
      </c>
      <c r="B39" s="268">
        <v>76360018</v>
      </c>
      <c r="C39" s="270">
        <v>162</v>
      </c>
      <c r="D39" s="272">
        <v>38764</v>
      </c>
      <c r="E39" s="268">
        <v>88067255</v>
      </c>
      <c r="F39" s="270">
        <v>190</v>
      </c>
      <c r="G39" s="272">
        <v>37667</v>
      </c>
      <c r="H39" s="268">
        <v>127093924</v>
      </c>
      <c r="I39" s="270">
        <v>247</v>
      </c>
      <c r="J39" s="272">
        <v>42236</v>
      </c>
      <c r="K39" s="268">
        <v>164888727</v>
      </c>
      <c r="L39" s="270">
        <v>262</v>
      </c>
      <c r="M39" s="272">
        <v>51279</v>
      </c>
      <c r="N39" s="268">
        <v>172207648</v>
      </c>
      <c r="O39" s="270">
        <v>275.84000000000003</v>
      </c>
      <c r="P39" s="272">
        <v>50962</v>
      </c>
      <c r="Q39" s="268">
        <v>174049732</v>
      </c>
      <c r="R39" s="270">
        <v>282.48</v>
      </c>
      <c r="S39" s="272">
        <v>50652</v>
      </c>
      <c r="T39" s="268">
        <v>179955356</v>
      </c>
      <c r="U39" s="270">
        <v>296</v>
      </c>
      <c r="V39" s="272">
        <v>50011</v>
      </c>
      <c r="W39" s="268">
        <v>179955356</v>
      </c>
      <c r="X39" s="270">
        <v>289</v>
      </c>
      <c r="Y39" s="272">
        <v>51223</v>
      </c>
      <c r="AR39" s="38"/>
      <c r="AS39" s="38"/>
      <c r="AT39" s="38"/>
    </row>
    <row r="40" spans="1:46" ht="18.95" customHeight="1" x14ac:dyDescent="0.25">
      <c r="A40" s="267" t="s">
        <v>980</v>
      </c>
      <c r="B40" s="268">
        <v>75554202</v>
      </c>
      <c r="C40" s="270">
        <v>183</v>
      </c>
      <c r="D40" s="272">
        <v>33683</v>
      </c>
      <c r="E40" s="268">
        <v>84258373</v>
      </c>
      <c r="F40" s="270">
        <v>215</v>
      </c>
      <c r="G40" s="272">
        <v>32014</v>
      </c>
      <c r="H40" s="268">
        <v>103880085</v>
      </c>
      <c r="I40" s="270">
        <v>225</v>
      </c>
      <c r="J40" s="272">
        <v>36986</v>
      </c>
      <c r="K40" s="268">
        <v>108772625</v>
      </c>
      <c r="L40" s="270">
        <v>225</v>
      </c>
      <c r="M40" s="272">
        <v>39408</v>
      </c>
      <c r="N40" s="268">
        <v>121413719</v>
      </c>
      <c r="O40" s="270">
        <v>232.5</v>
      </c>
      <c r="P40" s="272">
        <v>42498</v>
      </c>
      <c r="Q40" s="268">
        <v>130984427</v>
      </c>
      <c r="R40" s="270">
        <v>235.77</v>
      </c>
      <c r="S40" s="272">
        <v>45467</v>
      </c>
      <c r="T40" s="268">
        <v>144760277</v>
      </c>
      <c r="U40" s="270">
        <v>251</v>
      </c>
      <c r="V40" s="272">
        <v>47396</v>
      </c>
      <c r="W40" s="268">
        <v>145000277</v>
      </c>
      <c r="X40" s="270">
        <v>252</v>
      </c>
      <c r="Y40" s="272">
        <v>47287</v>
      </c>
      <c r="AR40" s="38"/>
      <c r="AS40" s="38"/>
      <c r="AT40" s="38"/>
    </row>
    <row r="41" spans="1:46" ht="18.95" customHeight="1" x14ac:dyDescent="0.25">
      <c r="A41" s="267" t="s">
        <v>981</v>
      </c>
      <c r="B41" s="268">
        <v>80233000</v>
      </c>
      <c r="C41" s="270">
        <v>245</v>
      </c>
      <c r="D41" s="272">
        <v>25640</v>
      </c>
      <c r="E41" s="268">
        <v>78060428</v>
      </c>
      <c r="F41" s="270">
        <v>237</v>
      </c>
      <c r="G41" s="272">
        <v>26019</v>
      </c>
      <c r="H41" s="268">
        <v>92952869</v>
      </c>
      <c r="I41" s="270">
        <v>261</v>
      </c>
      <c r="J41" s="272">
        <v>28660</v>
      </c>
      <c r="K41" s="268">
        <v>98691673</v>
      </c>
      <c r="L41" s="270">
        <v>264</v>
      </c>
      <c r="M41" s="272">
        <v>30094</v>
      </c>
      <c r="N41" s="268">
        <v>107877448</v>
      </c>
      <c r="O41" s="270">
        <v>246.11</v>
      </c>
      <c r="P41" s="272">
        <v>34957</v>
      </c>
      <c r="Q41" s="268">
        <v>111785466</v>
      </c>
      <c r="R41" s="270">
        <v>249.62</v>
      </c>
      <c r="S41" s="272">
        <v>35627</v>
      </c>
      <c r="T41" s="268">
        <v>112277020</v>
      </c>
      <c r="U41" s="270">
        <v>265.58</v>
      </c>
      <c r="V41" s="272">
        <v>33932</v>
      </c>
      <c r="W41" s="268">
        <v>112004220</v>
      </c>
      <c r="X41" s="270">
        <v>265</v>
      </c>
      <c r="Y41" s="272">
        <v>33933</v>
      </c>
      <c r="AR41" s="38"/>
      <c r="AS41" s="38"/>
      <c r="AT41" s="38"/>
    </row>
    <row r="42" spans="1:46" ht="18.95" customHeight="1" x14ac:dyDescent="0.25">
      <c r="A42" s="267" t="s">
        <v>982</v>
      </c>
      <c r="B42" s="268">
        <v>69883246</v>
      </c>
      <c r="C42" s="270">
        <v>119</v>
      </c>
      <c r="D42" s="272">
        <v>34887</v>
      </c>
      <c r="E42" s="268">
        <v>75895433</v>
      </c>
      <c r="F42" s="270">
        <v>120</v>
      </c>
      <c r="G42" s="272">
        <v>36331</v>
      </c>
      <c r="H42" s="268">
        <v>90708440</v>
      </c>
      <c r="I42" s="270">
        <v>123</v>
      </c>
      <c r="J42" s="272">
        <v>40543</v>
      </c>
      <c r="K42" s="268">
        <v>95208437</v>
      </c>
      <c r="L42" s="270">
        <v>124</v>
      </c>
      <c r="M42" s="272">
        <v>42681</v>
      </c>
      <c r="N42" s="268">
        <v>102224777</v>
      </c>
      <c r="O42" s="270">
        <v>125.97</v>
      </c>
      <c r="P42" s="272">
        <v>45452</v>
      </c>
      <c r="Q42" s="268">
        <v>108872720</v>
      </c>
      <c r="R42" s="270">
        <v>125.96</v>
      </c>
      <c r="S42" s="272">
        <v>48511</v>
      </c>
      <c r="T42" s="268">
        <v>116000562</v>
      </c>
      <c r="U42" s="270">
        <v>129</v>
      </c>
      <c r="V42" s="272">
        <v>48822</v>
      </c>
      <c r="W42" s="268">
        <v>116000562</v>
      </c>
      <c r="X42" s="270">
        <v>129</v>
      </c>
      <c r="Y42" s="272">
        <v>48822</v>
      </c>
      <c r="AR42" s="38"/>
      <c r="AS42" s="38"/>
      <c r="AT42" s="38"/>
    </row>
    <row r="43" spans="1:46" ht="18.95" customHeight="1" x14ac:dyDescent="0.25">
      <c r="A43" s="267" t="s">
        <v>983</v>
      </c>
      <c r="B43" s="268">
        <v>0</v>
      </c>
      <c r="C43" s="270">
        <v>0</v>
      </c>
      <c r="D43" s="272">
        <v>0</v>
      </c>
      <c r="E43" s="268">
        <v>0</v>
      </c>
      <c r="F43" s="270">
        <v>0</v>
      </c>
      <c r="G43" s="272">
        <v>0</v>
      </c>
      <c r="H43" s="268">
        <v>0</v>
      </c>
      <c r="I43" s="270">
        <v>0</v>
      </c>
      <c r="J43" s="272">
        <v>0</v>
      </c>
      <c r="K43" s="268">
        <v>0</v>
      </c>
      <c r="L43" s="270">
        <v>0</v>
      </c>
      <c r="M43" s="272">
        <v>0</v>
      </c>
      <c r="N43" s="268">
        <v>8108028</v>
      </c>
      <c r="O43" s="270">
        <v>6.57</v>
      </c>
      <c r="P43" s="272">
        <v>50252</v>
      </c>
      <c r="Q43" s="268">
        <v>12133263</v>
      </c>
      <c r="R43" s="270">
        <v>12</v>
      </c>
      <c r="S43" s="272">
        <v>50507</v>
      </c>
      <c r="T43" s="268">
        <v>13428691</v>
      </c>
      <c r="U43" s="270">
        <v>12</v>
      </c>
      <c r="V43" s="272">
        <v>54355</v>
      </c>
      <c r="W43" s="268">
        <v>13428691</v>
      </c>
      <c r="X43" s="270">
        <v>12</v>
      </c>
      <c r="Y43" s="272">
        <v>54355</v>
      </c>
      <c r="AR43" s="38"/>
      <c r="AS43" s="38"/>
      <c r="AT43" s="38"/>
    </row>
    <row r="44" spans="1:46" ht="18.95" customHeight="1" x14ac:dyDescent="0.25">
      <c r="A44" s="267" t="s">
        <v>984</v>
      </c>
      <c r="B44" s="268">
        <v>38345054</v>
      </c>
      <c r="C44" s="270">
        <v>70</v>
      </c>
      <c r="D44" s="272">
        <v>43872</v>
      </c>
      <c r="E44" s="268">
        <v>37840021</v>
      </c>
      <c r="F44" s="270">
        <v>74</v>
      </c>
      <c r="G44" s="272">
        <v>41344</v>
      </c>
      <c r="H44" s="268">
        <v>42696614</v>
      </c>
      <c r="I44" s="270">
        <v>74</v>
      </c>
      <c r="J44" s="272">
        <v>46804</v>
      </c>
      <c r="K44" s="268">
        <v>44630068</v>
      </c>
      <c r="L44" s="270">
        <v>73.63</v>
      </c>
      <c r="M44" s="272">
        <v>48852</v>
      </c>
      <c r="N44" s="268">
        <v>50506547</v>
      </c>
      <c r="O44" s="270">
        <v>75.39</v>
      </c>
      <c r="P44" s="272">
        <v>54244</v>
      </c>
      <c r="Q44" s="268">
        <v>52432164</v>
      </c>
      <c r="R44" s="270">
        <v>78.58</v>
      </c>
      <c r="S44" s="272">
        <v>54277</v>
      </c>
      <c r="T44" s="268">
        <v>52501092</v>
      </c>
      <c r="U44" s="270">
        <v>78</v>
      </c>
      <c r="V44" s="272">
        <v>54850</v>
      </c>
      <c r="W44" s="268">
        <v>52501092</v>
      </c>
      <c r="X44" s="270">
        <v>78</v>
      </c>
      <c r="Y44" s="272">
        <v>54850</v>
      </c>
      <c r="AR44" s="38"/>
      <c r="AS44" s="38"/>
      <c r="AT44" s="38"/>
    </row>
    <row r="45" spans="1:46" ht="18.95" customHeight="1" x14ac:dyDescent="0.25">
      <c r="A45" s="267" t="s">
        <v>985</v>
      </c>
      <c r="B45" s="268"/>
      <c r="C45" s="270"/>
      <c r="D45" s="272"/>
      <c r="E45" s="268"/>
      <c r="F45" s="270"/>
      <c r="G45" s="272"/>
      <c r="H45" s="268">
        <v>0</v>
      </c>
      <c r="I45" s="270">
        <v>0</v>
      </c>
      <c r="J45" s="272">
        <v>0</v>
      </c>
      <c r="K45" s="268">
        <v>0</v>
      </c>
      <c r="L45" s="270">
        <v>0</v>
      </c>
      <c r="M45" s="272">
        <v>0</v>
      </c>
      <c r="N45" s="268">
        <v>0</v>
      </c>
      <c r="O45" s="270">
        <v>0</v>
      </c>
      <c r="P45" s="272">
        <v>0</v>
      </c>
      <c r="Q45" s="268">
        <v>2319884</v>
      </c>
      <c r="R45" s="270">
        <v>1.8</v>
      </c>
      <c r="S45" s="272">
        <v>55145</v>
      </c>
      <c r="T45" s="268">
        <v>24463766</v>
      </c>
      <c r="U45" s="270">
        <v>49.33</v>
      </c>
      <c r="V45" s="272">
        <v>26541</v>
      </c>
      <c r="W45" s="268">
        <v>40619659</v>
      </c>
      <c r="X45" s="270">
        <v>68</v>
      </c>
      <c r="Y45" s="272">
        <v>43661</v>
      </c>
      <c r="AR45" s="38"/>
      <c r="AS45" s="38"/>
      <c r="AT45" s="38"/>
    </row>
    <row r="46" spans="1:46" ht="37.5" customHeight="1" x14ac:dyDescent="0.25">
      <c r="A46" s="274" t="s">
        <v>986</v>
      </c>
      <c r="B46" s="268">
        <v>0</v>
      </c>
      <c r="C46" s="270">
        <v>0</v>
      </c>
      <c r="D46" s="272">
        <v>0</v>
      </c>
      <c r="E46" s="268">
        <v>0</v>
      </c>
      <c r="F46" s="270">
        <v>0</v>
      </c>
      <c r="G46" s="272">
        <v>0</v>
      </c>
      <c r="H46" s="268">
        <v>0</v>
      </c>
      <c r="I46" s="270">
        <v>0</v>
      </c>
      <c r="J46" s="272">
        <v>0</v>
      </c>
      <c r="K46" s="268">
        <v>7348332</v>
      </c>
      <c r="L46" s="270">
        <v>9.01</v>
      </c>
      <c r="M46" s="272">
        <v>62485</v>
      </c>
      <c r="N46" s="268">
        <v>13087383.4</v>
      </c>
      <c r="O46" s="270">
        <v>17.200000000000003</v>
      </c>
      <c r="P46" s="272">
        <v>60924</v>
      </c>
      <c r="Q46" s="268">
        <v>14620169</v>
      </c>
      <c r="R46" s="270">
        <v>18.16</v>
      </c>
      <c r="S46" s="272">
        <v>62097</v>
      </c>
      <c r="T46" s="268">
        <v>14328698</v>
      </c>
      <c r="U46" s="270">
        <v>19</v>
      </c>
      <c r="V46" s="272">
        <v>57582</v>
      </c>
      <c r="W46" s="268">
        <v>15114472</v>
      </c>
      <c r="X46" s="270">
        <v>19</v>
      </c>
      <c r="Y46" s="272">
        <v>63221</v>
      </c>
      <c r="AR46" s="38"/>
      <c r="AS46" s="38"/>
      <c r="AT46" s="38"/>
    </row>
    <row r="47" spans="1:46" ht="18.95" customHeight="1" x14ac:dyDescent="0.25">
      <c r="A47" s="267" t="s">
        <v>987</v>
      </c>
      <c r="B47" s="268">
        <v>23365463</v>
      </c>
      <c r="C47" s="270">
        <v>37</v>
      </c>
      <c r="D47" s="272">
        <v>30387</v>
      </c>
      <c r="E47" s="268">
        <v>25045009</v>
      </c>
      <c r="F47" s="270">
        <v>38</v>
      </c>
      <c r="G47" s="272">
        <v>30882</v>
      </c>
      <c r="H47" s="268">
        <v>28927825</v>
      </c>
      <c r="I47" s="270">
        <v>41</v>
      </c>
      <c r="J47" s="272">
        <v>34984</v>
      </c>
      <c r="K47" s="268">
        <v>31074571</v>
      </c>
      <c r="L47" s="270">
        <v>41</v>
      </c>
      <c r="M47" s="272">
        <v>37472</v>
      </c>
      <c r="N47" s="268">
        <v>33669567</v>
      </c>
      <c r="O47" s="270">
        <v>40</v>
      </c>
      <c r="P47" s="272">
        <v>42155</v>
      </c>
      <c r="Q47" s="268">
        <v>35794513</v>
      </c>
      <c r="R47" s="270">
        <v>41</v>
      </c>
      <c r="S47" s="272">
        <v>41654</v>
      </c>
      <c r="T47" s="268">
        <v>37360047</v>
      </c>
      <c r="U47" s="270">
        <v>42</v>
      </c>
      <c r="V47" s="272">
        <v>42184</v>
      </c>
      <c r="W47" s="268">
        <v>38394663</v>
      </c>
      <c r="X47" s="270">
        <v>44</v>
      </c>
      <c r="Y47" s="272">
        <v>42226</v>
      </c>
      <c r="AR47" s="38"/>
      <c r="AS47" s="38"/>
      <c r="AT47" s="38"/>
    </row>
    <row r="48" spans="1:46" ht="18.95" customHeight="1" x14ac:dyDescent="0.25">
      <c r="A48" s="267" t="s">
        <v>988</v>
      </c>
      <c r="B48" s="268">
        <v>0</v>
      </c>
      <c r="C48" s="270">
        <v>0</v>
      </c>
      <c r="D48" s="272">
        <v>0</v>
      </c>
      <c r="E48" s="268">
        <v>0</v>
      </c>
      <c r="F48" s="270">
        <v>0</v>
      </c>
      <c r="G48" s="272">
        <v>0</v>
      </c>
      <c r="H48" s="268">
        <v>0</v>
      </c>
      <c r="I48" s="270">
        <v>0</v>
      </c>
      <c r="J48" s="272">
        <v>0</v>
      </c>
      <c r="K48" s="268">
        <v>2823590</v>
      </c>
      <c r="L48" s="270">
        <v>4.3900000000000006</v>
      </c>
      <c r="M48" s="272">
        <v>43979</v>
      </c>
      <c r="N48" s="268">
        <v>8037060</v>
      </c>
      <c r="O48" s="270">
        <v>13.57</v>
      </c>
      <c r="P48" s="272">
        <v>46766</v>
      </c>
      <c r="Q48" s="268">
        <v>12496727</v>
      </c>
      <c r="R48" s="270">
        <v>21.13</v>
      </c>
      <c r="S48" s="272">
        <v>48215</v>
      </c>
      <c r="T48" s="268">
        <v>14586482</v>
      </c>
      <c r="U48" s="270">
        <v>23</v>
      </c>
      <c r="V48" s="272">
        <v>51763</v>
      </c>
      <c r="W48" s="268">
        <v>14586482</v>
      </c>
      <c r="X48" s="270">
        <v>23</v>
      </c>
      <c r="Y48" s="272">
        <v>51763</v>
      </c>
      <c r="AR48" s="38"/>
      <c r="AS48" s="38"/>
      <c r="AT48" s="38"/>
    </row>
    <row r="49" spans="1:46" ht="18.95" customHeight="1" x14ac:dyDescent="0.25">
      <c r="A49" s="267" t="s">
        <v>989</v>
      </c>
      <c r="B49" s="268">
        <v>119581000</v>
      </c>
      <c r="C49" s="270">
        <v>339</v>
      </c>
      <c r="D49" s="272">
        <v>29110</v>
      </c>
      <c r="E49" s="268">
        <v>119651000</v>
      </c>
      <c r="F49" s="270">
        <v>348</v>
      </c>
      <c r="G49" s="272">
        <v>28358</v>
      </c>
      <c r="H49" s="268">
        <v>130967487</v>
      </c>
      <c r="I49" s="270">
        <v>338</v>
      </c>
      <c r="J49" s="272">
        <v>32000</v>
      </c>
      <c r="K49" s="268">
        <v>139457167</v>
      </c>
      <c r="L49" s="270">
        <v>343</v>
      </c>
      <c r="M49" s="272">
        <v>33788</v>
      </c>
      <c r="N49" s="268">
        <v>158180177</v>
      </c>
      <c r="O49" s="270">
        <v>364.23</v>
      </c>
      <c r="P49" s="272">
        <v>36100</v>
      </c>
      <c r="Q49" s="268">
        <v>170558714</v>
      </c>
      <c r="R49" s="270">
        <v>383.82</v>
      </c>
      <c r="S49" s="272">
        <v>36733</v>
      </c>
      <c r="T49" s="268">
        <v>188173414</v>
      </c>
      <c r="U49" s="270">
        <v>406</v>
      </c>
      <c r="V49" s="272">
        <v>38345</v>
      </c>
      <c r="W49" s="268">
        <v>191982578</v>
      </c>
      <c r="X49" s="270">
        <v>415</v>
      </c>
      <c r="Y49" s="272">
        <v>38278</v>
      </c>
      <c r="AR49" s="38"/>
      <c r="AS49" s="38"/>
      <c r="AT49" s="38"/>
    </row>
    <row r="50" spans="1:46" ht="18.95" customHeight="1" x14ac:dyDescent="0.25">
      <c r="A50" s="267" t="s">
        <v>990</v>
      </c>
      <c r="B50" s="268">
        <v>97532668</v>
      </c>
      <c r="C50" s="270">
        <v>194</v>
      </c>
      <c r="D50" s="272">
        <v>41299</v>
      </c>
      <c r="E50" s="268">
        <v>98849277</v>
      </c>
      <c r="F50" s="270">
        <v>196</v>
      </c>
      <c r="G50" s="272">
        <v>41512</v>
      </c>
      <c r="H50" s="268">
        <v>116928820</v>
      </c>
      <c r="I50" s="270">
        <v>199</v>
      </c>
      <c r="J50" s="272">
        <v>47886</v>
      </c>
      <c r="K50" s="268">
        <v>122935557</v>
      </c>
      <c r="L50" s="270">
        <v>195</v>
      </c>
      <c r="M50" s="272">
        <v>51862</v>
      </c>
      <c r="N50" s="268">
        <v>134031508</v>
      </c>
      <c r="O50" s="270">
        <v>197.19</v>
      </c>
      <c r="P50" s="272">
        <v>55686</v>
      </c>
      <c r="Q50" s="268">
        <v>139118379</v>
      </c>
      <c r="R50" s="270">
        <v>198.9</v>
      </c>
      <c r="S50" s="272">
        <v>57477</v>
      </c>
      <c r="T50" s="268">
        <v>142849186</v>
      </c>
      <c r="U50" s="270">
        <v>215</v>
      </c>
      <c r="V50" s="272">
        <v>55287</v>
      </c>
      <c r="W50" s="268">
        <v>148494138</v>
      </c>
      <c r="X50" s="270">
        <v>218</v>
      </c>
      <c r="Y50" s="272">
        <v>56684</v>
      </c>
      <c r="AR50" s="38"/>
      <c r="AS50" s="38"/>
      <c r="AT50" s="38"/>
    </row>
    <row r="51" spans="1:46" ht="18.95" customHeight="1" x14ac:dyDescent="0.25">
      <c r="A51" s="267" t="s">
        <v>991</v>
      </c>
      <c r="B51" s="268">
        <v>135857841.99999997</v>
      </c>
      <c r="C51" s="270">
        <v>242</v>
      </c>
      <c r="D51" s="272">
        <v>46249</v>
      </c>
      <c r="E51" s="268">
        <v>145212000</v>
      </c>
      <c r="F51" s="270">
        <v>272</v>
      </c>
      <c r="G51" s="272">
        <v>43987</v>
      </c>
      <c r="H51" s="268">
        <v>162298212</v>
      </c>
      <c r="I51" s="270">
        <v>285</v>
      </c>
      <c r="J51" s="272">
        <v>46835</v>
      </c>
      <c r="K51" s="268">
        <v>214823186</v>
      </c>
      <c r="L51" s="270">
        <v>301</v>
      </c>
      <c r="M51" s="272">
        <v>58824</v>
      </c>
      <c r="N51" s="268">
        <v>234675435</v>
      </c>
      <c r="O51" s="270">
        <v>318.83000000000004</v>
      </c>
      <c r="P51" s="272">
        <v>60868</v>
      </c>
      <c r="Q51" s="268">
        <v>244733391</v>
      </c>
      <c r="R51" s="270">
        <v>310.44</v>
      </c>
      <c r="S51" s="272">
        <v>65186</v>
      </c>
      <c r="T51" s="268">
        <v>260649779</v>
      </c>
      <c r="U51" s="270">
        <v>333</v>
      </c>
      <c r="V51" s="272">
        <v>64629</v>
      </c>
      <c r="W51" s="268">
        <v>260649779</v>
      </c>
      <c r="X51" s="270">
        <v>333</v>
      </c>
      <c r="Y51" s="272">
        <v>64629</v>
      </c>
      <c r="AR51" s="38"/>
      <c r="AS51" s="38"/>
      <c r="AT51" s="38"/>
    </row>
    <row r="52" spans="1:46" ht="18.95" customHeight="1" x14ac:dyDescent="0.25">
      <c r="A52" s="267" t="s">
        <v>992</v>
      </c>
      <c r="B52" s="268">
        <v>21796824</v>
      </c>
      <c r="C52" s="270">
        <v>33</v>
      </c>
      <c r="D52" s="272">
        <v>36046</v>
      </c>
      <c r="E52" s="268">
        <v>39167224</v>
      </c>
      <c r="F52" s="270">
        <v>43</v>
      </c>
      <c r="G52" s="272">
        <v>43480</v>
      </c>
      <c r="H52" s="268">
        <v>39069816</v>
      </c>
      <c r="I52" s="270">
        <v>59</v>
      </c>
      <c r="J52" s="272">
        <v>43605</v>
      </c>
      <c r="K52" s="268">
        <v>47036713.009999998</v>
      </c>
      <c r="L52" s="270">
        <v>74.86</v>
      </c>
      <c r="M52" s="272">
        <v>45758</v>
      </c>
      <c r="N52" s="268">
        <v>59125885</v>
      </c>
      <c r="O52" s="270">
        <v>95.44</v>
      </c>
      <c r="P52" s="272">
        <v>46790</v>
      </c>
      <c r="Q52" s="268">
        <v>76716643.519999996</v>
      </c>
      <c r="R52" s="270">
        <v>131.72</v>
      </c>
      <c r="S52" s="272">
        <v>44149</v>
      </c>
      <c r="T52" s="268">
        <v>84549112</v>
      </c>
      <c r="U52" s="270">
        <v>147.19999999999999</v>
      </c>
      <c r="V52" s="272">
        <v>44323</v>
      </c>
      <c r="W52" s="268">
        <v>81333109</v>
      </c>
      <c r="X52" s="270">
        <v>147.56</v>
      </c>
      <c r="Y52" s="272">
        <v>41857</v>
      </c>
      <c r="AR52" s="38"/>
      <c r="AS52" s="38"/>
      <c r="AT52" s="38"/>
    </row>
    <row r="53" spans="1:46" ht="18.95" customHeight="1" x14ac:dyDescent="0.25">
      <c r="A53" s="267" t="s">
        <v>993</v>
      </c>
      <c r="B53" s="268">
        <v>0</v>
      </c>
      <c r="C53" s="270">
        <v>0</v>
      </c>
      <c r="D53" s="272">
        <v>0</v>
      </c>
      <c r="E53" s="268">
        <v>0</v>
      </c>
      <c r="F53" s="270">
        <v>0</v>
      </c>
      <c r="G53" s="272">
        <v>0</v>
      </c>
      <c r="H53" s="268">
        <v>0</v>
      </c>
      <c r="I53" s="270">
        <v>0</v>
      </c>
      <c r="J53" s="272">
        <v>0</v>
      </c>
      <c r="K53" s="268">
        <v>31136241</v>
      </c>
      <c r="L53" s="270">
        <v>53</v>
      </c>
      <c r="M53" s="272">
        <v>48293</v>
      </c>
      <c r="N53" s="268">
        <v>105798828</v>
      </c>
      <c r="O53" s="270">
        <v>169.06</v>
      </c>
      <c r="P53" s="272">
        <v>51522</v>
      </c>
      <c r="Q53" s="268">
        <v>123228104.09999999</v>
      </c>
      <c r="R53" s="270">
        <v>197.13</v>
      </c>
      <c r="S53" s="272">
        <v>51636</v>
      </c>
      <c r="T53" s="268">
        <v>139545994</v>
      </c>
      <c r="U53" s="270">
        <v>221</v>
      </c>
      <c r="V53" s="272">
        <v>52401</v>
      </c>
      <c r="W53" s="268">
        <v>170193185</v>
      </c>
      <c r="X53" s="270">
        <v>269.5</v>
      </c>
      <c r="Y53" s="272">
        <v>52378</v>
      </c>
      <c r="AR53" s="38"/>
      <c r="AS53" s="38"/>
      <c r="AT53" s="38"/>
    </row>
    <row r="54" spans="1:46" ht="18.95" customHeight="1" x14ac:dyDescent="0.25">
      <c r="A54" s="267" t="s">
        <v>994</v>
      </c>
      <c r="B54" s="268">
        <v>232059080</v>
      </c>
      <c r="C54" s="270">
        <v>462</v>
      </c>
      <c r="D54" s="272">
        <v>38908</v>
      </c>
      <c r="E54" s="268">
        <v>234988998</v>
      </c>
      <c r="F54" s="270">
        <v>464</v>
      </c>
      <c r="G54" s="272">
        <v>39275</v>
      </c>
      <c r="H54" s="268">
        <v>269610176.94999999</v>
      </c>
      <c r="I54" s="270">
        <v>460</v>
      </c>
      <c r="J54" s="272">
        <v>45443</v>
      </c>
      <c r="K54" s="268">
        <v>285526696.77999997</v>
      </c>
      <c r="L54" s="270">
        <v>457</v>
      </c>
      <c r="M54" s="272">
        <v>48440</v>
      </c>
      <c r="N54" s="268">
        <v>311202868.64999998</v>
      </c>
      <c r="O54" s="270">
        <v>459.69</v>
      </c>
      <c r="P54" s="272">
        <v>52151</v>
      </c>
      <c r="Q54" s="268">
        <v>329946021</v>
      </c>
      <c r="R54" s="270">
        <v>460.44</v>
      </c>
      <c r="S54" s="272">
        <v>55156</v>
      </c>
      <c r="T54" s="268">
        <v>343193814</v>
      </c>
      <c r="U54" s="270">
        <v>495</v>
      </c>
      <c r="V54" s="272">
        <v>52816</v>
      </c>
      <c r="W54" s="268">
        <v>357064374</v>
      </c>
      <c r="X54" s="270">
        <v>495</v>
      </c>
      <c r="Y54" s="272">
        <v>55151</v>
      </c>
      <c r="AR54" s="38"/>
      <c r="AS54" s="38"/>
      <c r="AT54" s="38"/>
    </row>
    <row r="55" spans="1:46" ht="8.25" customHeight="1" thickBot="1" x14ac:dyDescent="0.3">
      <c r="A55" s="275"/>
      <c r="B55" s="303"/>
      <c r="C55" s="299"/>
      <c r="D55" s="272"/>
      <c r="E55" s="303"/>
      <c r="F55" s="299"/>
      <c r="G55" s="272"/>
      <c r="H55" s="303"/>
      <c r="I55" s="299"/>
      <c r="J55" s="272"/>
      <c r="K55" s="303"/>
      <c r="L55" s="299"/>
      <c r="M55" s="272"/>
      <c r="N55" s="303"/>
      <c r="O55" s="299"/>
      <c r="P55" s="272"/>
      <c r="Q55" s="303"/>
      <c r="R55" s="299"/>
      <c r="S55" s="272"/>
      <c r="T55" s="303"/>
      <c r="U55" s="299"/>
      <c r="V55" s="309"/>
      <c r="W55" s="303"/>
      <c r="X55" s="299"/>
      <c r="Y55" s="309"/>
      <c r="AR55" s="38"/>
      <c r="AS55" s="38"/>
      <c r="AT55" s="38"/>
    </row>
    <row r="56" spans="1:46" ht="45" customHeight="1" thickBot="1" x14ac:dyDescent="0.25">
      <c r="A56" s="276" t="s">
        <v>159</v>
      </c>
      <c r="B56" s="277">
        <v>132496688296.88</v>
      </c>
      <c r="C56" s="279">
        <v>413892</v>
      </c>
      <c r="D56" s="280">
        <v>24908</v>
      </c>
      <c r="E56" s="277">
        <v>134277668654</v>
      </c>
      <c r="F56" s="279">
        <v>413595</v>
      </c>
      <c r="G56" s="280">
        <v>25107</v>
      </c>
      <c r="H56" s="277">
        <v>151433532174.73001</v>
      </c>
      <c r="I56" s="279">
        <v>422353.65639999998</v>
      </c>
      <c r="J56" s="280">
        <v>28393</v>
      </c>
      <c r="K56" s="277">
        <v>166612242716.50003</v>
      </c>
      <c r="L56" s="279">
        <v>431873.38500000001</v>
      </c>
      <c r="M56" s="280">
        <v>30627</v>
      </c>
      <c r="N56" s="277">
        <v>187044053445.51999</v>
      </c>
      <c r="O56" s="279">
        <v>440045.63000000006</v>
      </c>
      <c r="P56" s="310">
        <v>33806</v>
      </c>
      <c r="Q56" s="277">
        <v>209475502825.55997</v>
      </c>
      <c r="R56" s="279">
        <v>449016.01999999996</v>
      </c>
      <c r="S56" s="310">
        <v>37061</v>
      </c>
      <c r="T56" s="277">
        <v>227131838676</v>
      </c>
      <c r="U56" s="278">
        <v>475368.93000000005</v>
      </c>
      <c r="V56" s="620">
        <v>38027</v>
      </c>
      <c r="W56" s="277">
        <v>239997015763</v>
      </c>
      <c r="X56" s="278">
        <v>482269.50000000006</v>
      </c>
      <c r="Y56" s="620">
        <v>39722</v>
      </c>
      <c r="AR56" s="38"/>
      <c r="AS56" s="38"/>
      <c r="AT56" s="38"/>
    </row>
    <row r="57" spans="1:46" ht="18.75" customHeight="1" x14ac:dyDescent="0.2">
      <c r="A57" s="281" t="s">
        <v>327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</row>
    <row r="58" spans="1:46" ht="18.75" x14ac:dyDescent="0.3">
      <c r="A58" s="38"/>
      <c r="B58" s="266"/>
      <c r="C58" s="266"/>
      <c r="D58" s="266"/>
      <c r="E58" s="41"/>
      <c r="F58" s="41"/>
      <c r="G58" s="41"/>
      <c r="I58" s="41"/>
      <c r="J58" s="41"/>
      <c r="K58" s="41"/>
      <c r="L58" s="41"/>
      <c r="M58" s="41"/>
      <c r="N58" s="41"/>
      <c r="O58" s="41"/>
      <c r="P58" s="41"/>
      <c r="Q58" s="311"/>
      <c r="R58" s="311"/>
      <c r="S58" s="311"/>
      <c r="V58" s="311"/>
    </row>
    <row r="59" spans="1:46" s="282" customFormat="1" ht="12.75" customHeight="1" x14ac:dyDescent="0.2">
      <c r="B59" s="283"/>
      <c r="C59" s="283"/>
      <c r="D59" s="283"/>
      <c r="E59" s="312"/>
      <c r="F59" s="312"/>
      <c r="G59" s="312"/>
      <c r="H59" s="283"/>
      <c r="I59" s="312"/>
      <c r="J59" s="312"/>
      <c r="K59" s="312"/>
      <c r="L59" s="312"/>
      <c r="M59" s="312"/>
      <c r="N59" s="312"/>
      <c r="O59" s="312"/>
      <c r="P59" s="312"/>
      <c r="Q59" s="313"/>
      <c r="R59" s="313"/>
      <c r="S59" s="313"/>
      <c r="T59" s="313"/>
      <c r="U59" s="313"/>
      <c r="V59" s="313"/>
      <c r="W59" s="313"/>
      <c r="X59" s="313"/>
      <c r="Y59" s="313"/>
      <c r="Z59" s="313"/>
      <c r="AA59" s="313"/>
      <c r="AB59" s="313"/>
      <c r="AC59" s="313"/>
      <c r="AD59" s="313"/>
      <c r="AE59" s="313"/>
      <c r="AF59" s="313"/>
      <c r="AG59" s="313"/>
      <c r="AH59" s="313"/>
      <c r="AI59" s="313"/>
      <c r="AJ59" s="313"/>
      <c r="AK59" s="313"/>
      <c r="AL59" s="313"/>
      <c r="AM59" s="313"/>
      <c r="AN59" s="313"/>
      <c r="AO59" s="313"/>
      <c r="AP59" s="313"/>
      <c r="AQ59" s="313"/>
      <c r="AR59" s="313"/>
      <c r="AS59" s="313"/>
      <c r="AT59" s="313"/>
    </row>
    <row r="60" spans="1:46" ht="12.75" customHeight="1" x14ac:dyDescent="0.2">
      <c r="A60" s="38"/>
      <c r="B60" s="266"/>
      <c r="C60" s="266"/>
      <c r="D60" s="266"/>
    </row>
  </sheetData>
  <mergeCells count="9">
    <mergeCell ref="A3:Y3"/>
    <mergeCell ref="W5:Y5"/>
    <mergeCell ref="T5:V5"/>
    <mergeCell ref="Q5:S5"/>
    <mergeCell ref="N5:P5"/>
    <mergeCell ref="B5:D5"/>
    <mergeCell ref="E5:G5"/>
    <mergeCell ref="H5:J5"/>
    <mergeCell ref="K5:M5"/>
  </mergeCells>
  <phoneticPr fontId="47" type="noConversion"/>
  <pageMargins left="0.37" right="0.45" top="0.68" bottom="0.64" header="0.4921259845" footer="0.4921259845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57"/>
  <sheetViews>
    <sheetView tabSelected="1" topLeftCell="A13" zoomScaleNormal="100" workbookViewId="0"/>
  </sheetViews>
  <sheetFormatPr defaultColWidth="8.85546875" defaultRowHeight="12.75" x14ac:dyDescent="0.2"/>
  <cols>
    <col min="1" max="1" width="13.7109375" bestFit="1" customWidth="1"/>
    <col min="2" max="2" width="73.28515625" style="100" customWidth="1"/>
  </cols>
  <sheetData>
    <row r="1" spans="1:26" ht="15" x14ac:dyDescent="0.25">
      <c r="A1" s="10"/>
      <c r="B1" s="105"/>
    </row>
    <row r="2" spans="1:26" ht="15" x14ac:dyDescent="0.25">
      <c r="A2" s="10"/>
      <c r="B2" s="106"/>
    </row>
    <row r="3" spans="1:26" ht="15" x14ac:dyDescent="0.25">
      <c r="A3" s="10"/>
      <c r="B3" s="23"/>
    </row>
    <row r="4" spans="1:26" ht="18.75" x14ac:dyDescent="0.3">
      <c r="A4" s="969" t="s">
        <v>123</v>
      </c>
      <c r="B4" s="969"/>
    </row>
    <row r="5" spans="1:26" ht="15" x14ac:dyDescent="0.25">
      <c r="A5" s="42"/>
      <c r="B5" s="107"/>
    </row>
    <row r="6" spans="1:26" ht="30" x14ac:dyDescent="0.2">
      <c r="A6" s="43" t="s">
        <v>124</v>
      </c>
      <c r="B6" s="45" t="s">
        <v>125</v>
      </c>
    </row>
    <row r="7" spans="1:26" ht="15" x14ac:dyDescent="0.2">
      <c r="A7" s="43" t="s">
        <v>126</v>
      </c>
      <c r="B7" s="45" t="s">
        <v>127</v>
      </c>
    </row>
    <row r="8" spans="1:26" ht="14.25" x14ac:dyDescent="0.2">
      <c r="A8" s="43" t="s">
        <v>12</v>
      </c>
      <c r="B8" s="45" t="s">
        <v>128</v>
      </c>
    </row>
    <row r="9" spans="1:26" ht="14.25" x14ac:dyDescent="0.2">
      <c r="A9" s="43" t="s">
        <v>129</v>
      </c>
      <c r="B9" s="45" t="s">
        <v>130</v>
      </c>
    </row>
    <row r="10" spans="1:26" ht="14.25" x14ac:dyDescent="0.2">
      <c r="A10" s="43" t="s">
        <v>77</v>
      </c>
      <c r="B10" s="45" t="s">
        <v>131</v>
      </c>
    </row>
    <row r="11" spans="1:26" ht="14.25" x14ac:dyDescent="0.2">
      <c r="A11" s="43" t="s">
        <v>79</v>
      </c>
      <c r="B11" s="45" t="s">
        <v>132</v>
      </c>
    </row>
    <row r="12" spans="1:26" ht="42.75" x14ac:dyDescent="0.2">
      <c r="A12" s="44" t="s">
        <v>804</v>
      </c>
      <c r="B12" s="45" t="s">
        <v>209</v>
      </c>
    </row>
    <row r="13" spans="1:26" ht="42.75" x14ac:dyDescent="0.2">
      <c r="A13" s="43" t="s">
        <v>133</v>
      </c>
      <c r="B13" s="45" t="s">
        <v>210</v>
      </c>
    </row>
    <row r="14" spans="1:26" ht="14.25" x14ac:dyDescent="0.2">
      <c r="A14" s="43" t="s">
        <v>162</v>
      </c>
      <c r="B14" s="45" t="s">
        <v>2</v>
      </c>
    </row>
    <row r="15" spans="1:26" ht="42.75" x14ac:dyDescent="0.2">
      <c r="A15" s="43" t="s">
        <v>134</v>
      </c>
      <c r="B15" s="45" t="s">
        <v>365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Z15" t="str">
        <f>LOWER(E15)</f>
        <v/>
      </c>
    </row>
    <row r="16" spans="1:26" ht="28.5" x14ac:dyDescent="0.2">
      <c r="A16" s="43" t="s">
        <v>3</v>
      </c>
      <c r="B16" s="45" t="s">
        <v>367</v>
      </c>
      <c r="Z16" t="str">
        <f t="shared" ref="Z16:Z22" si="0">LOWER(E16)</f>
        <v/>
      </c>
    </row>
    <row r="17" spans="1:26" ht="28.5" x14ac:dyDescent="0.2">
      <c r="A17" s="43" t="s">
        <v>4</v>
      </c>
      <c r="B17" s="45" t="s">
        <v>366</v>
      </c>
      <c r="Z17" t="str">
        <f t="shared" si="0"/>
        <v/>
      </c>
    </row>
    <row r="18" spans="1:26" ht="28.5" x14ac:dyDescent="0.2">
      <c r="A18" s="43" t="s">
        <v>5</v>
      </c>
      <c r="B18" s="45" t="s">
        <v>368</v>
      </c>
      <c r="Z18" t="str">
        <f t="shared" si="0"/>
        <v/>
      </c>
    </row>
    <row r="19" spans="1:26" ht="28.5" x14ac:dyDescent="0.2">
      <c r="A19" s="43" t="s">
        <v>6</v>
      </c>
      <c r="B19" s="45" t="s">
        <v>200</v>
      </c>
      <c r="Z19" t="str">
        <f t="shared" si="0"/>
        <v/>
      </c>
    </row>
    <row r="20" spans="1:26" ht="28.5" x14ac:dyDescent="0.2">
      <c r="A20" s="43" t="s">
        <v>7</v>
      </c>
      <c r="B20" s="45" t="s">
        <v>369</v>
      </c>
      <c r="Z20" t="str">
        <f t="shared" si="0"/>
        <v/>
      </c>
    </row>
    <row r="21" spans="1:26" ht="42.75" x14ac:dyDescent="0.2">
      <c r="A21" s="92" t="s">
        <v>178</v>
      </c>
      <c r="B21" s="45" t="s">
        <v>1047</v>
      </c>
    </row>
    <row r="22" spans="1:26" ht="42.75" x14ac:dyDescent="0.2">
      <c r="A22" s="43" t="s">
        <v>179</v>
      </c>
      <c r="B22" s="45" t="s">
        <v>370</v>
      </c>
      <c r="Z22" t="str">
        <f t="shared" si="0"/>
        <v/>
      </c>
    </row>
    <row r="23" spans="1:26" ht="14.25" x14ac:dyDescent="0.2">
      <c r="A23" s="43" t="s">
        <v>80</v>
      </c>
      <c r="B23" s="45" t="s">
        <v>198</v>
      </c>
    </row>
    <row r="24" spans="1:26" ht="14.25" x14ac:dyDescent="0.2">
      <c r="A24" s="43" t="s">
        <v>98</v>
      </c>
      <c r="B24" s="45" t="s">
        <v>81</v>
      </c>
    </row>
    <row r="25" spans="1:26" ht="14.25" x14ac:dyDescent="0.2">
      <c r="A25" s="43" t="s">
        <v>0</v>
      </c>
      <c r="B25" s="45" t="s">
        <v>884</v>
      </c>
    </row>
    <row r="26" spans="1:26" ht="14.25" x14ac:dyDescent="0.2">
      <c r="A26" s="43"/>
      <c r="B26" s="45"/>
    </row>
    <row r="29" spans="1:26" ht="15" x14ac:dyDescent="0.2">
      <c r="B29" s="74" t="s">
        <v>222</v>
      </c>
    </row>
    <row r="30" spans="1:26" ht="25.5" x14ac:dyDescent="0.2">
      <c r="B30" s="95" t="s">
        <v>930</v>
      </c>
      <c r="C30" s="102"/>
    </row>
    <row r="31" spans="1:26" x14ac:dyDescent="0.2">
      <c r="B31" s="38"/>
    </row>
    <row r="32" spans="1:26" x14ac:dyDescent="0.2">
      <c r="B32" s="38"/>
    </row>
    <row r="33" spans="2:2" x14ac:dyDescent="0.2">
      <c r="B33" s="95"/>
    </row>
    <row r="34" spans="2:2" x14ac:dyDescent="0.2">
      <c r="B34" s="95"/>
    </row>
    <row r="35" spans="2:2" x14ac:dyDescent="0.2">
      <c r="B35" s="95"/>
    </row>
    <row r="36" spans="2:2" x14ac:dyDescent="0.2">
      <c r="B36" s="100" t="s">
        <v>915</v>
      </c>
    </row>
    <row r="55" spans="2:2" hidden="1" x14ac:dyDescent="0.2">
      <c r="B55"/>
    </row>
    <row r="56" spans="2:2" hidden="1" x14ac:dyDescent="0.2">
      <c r="B56"/>
    </row>
    <row r="57" spans="2:2" hidden="1" x14ac:dyDescent="0.2">
      <c r="B57"/>
    </row>
  </sheetData>
  <mergeCells count="1">
    <mergeCell ref="A4:B4"/>
  </mergeCells>
  <phoneticPr fontId="47" type="noConversion"/>
  <pageMargins left="0.78740157499999996" right="0.78740157499999996" top="0.984251969" bottom="0.984251969" header="0.4921259845" footer="0.4921259845"/>
  <pageSetup paperSize="9" orientation="portrait" useFirstPageNumber="1" r:id="rId1"/>
  <headerFooter alignWithMargins="0"/>
  <colBreaks count="1" manualBreakCount="1">
    <brk id="2" max="2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H130"/>
  <sheetViews>
    <sheetView tabSelected="1" topLeftCell="A55" zoomScaleNormal="100" workbookViewId="0"/>
  </sheetViews>
  <sheetFormatPr defaultRowHeight="12.75" x14ac:dyDescent="0.2"/>
  <cols>
    <col min="1" max="1" width="7" style="314" customWidth="1"/>
    <col min="2" max="2" width="47.7109375" style="314" customWidth="1"/>
    <col min="3" max="3" width="39.140625" style="314" customWidth="1"/>
    <col min="4" max="4" width="20" style="314" customWidth="1"/>
    <col min="5" max="5" width="16.7109375" style="315" customWidth="1"/>
    <col min="6" max="6" width="13.7109375" style="315" customWidth="1"/>
    <col min="7" max="7" width="15.140625" style="315" customWidth="1"/>
    <col min="8" max="8" width="12.7109375" style="314" bestFit="1" customWidth="1"/>
    <col min="9" max="245" width="9.140625" style="314"/>
    <col min="246" max="246" width="7" style="314" customWidth="1"/>
    <col min="247" max="247" width="47.7109375" style="314" customWidth="1"/>
    <col min="248" max="248" width="39.140625" style="314" customWidth="1"/>
    <col min="249" max="249" width="20" style="314" customWidth="1"/>
    <col min="250" max="250" width="16.7109375" style="314" customWidth="1"/>
    <col min="251" max="251" width="13.7109375" style="314" customWidth="1"/>
    <col min="252" max="252" width="15.140625" style="314" customWidth="1"/>
    <col min="253" max="255" width="12.7109375" style="314" bestFit="1" customWidth="1"/>
    <col min="256" max="256" width="12.140625" style="314" customWidth="1"/>
    <col min="257" max="257" width="14.140625" style="314" customWidth="1"/>
    <col min="258" max="501" width="9.140625" style="314"/>
    <col min="502" max="502" width="7" style="314" customWidth="1"/>
    <col min="503" max="503" width="47.7109375" style="314" customWidth="1"/>
    <col min="504" max="504" width="39.140625" style="314" customWidth="1"/>
    <col min="505" max="505" width="20" style="314" customWidth="1"/>
    <col min="506" max="506" width="16.7109375" style="314" customWidth="1"/>
    <col min="507" max="507" width="13.7109375" style="314" customWidth="1"/>
    <col min="508" max="508" width="15.140625" style="314" customWidth="1"/>
    <col min="509" max="511" width="12.7109375" style="314" bestFit="1" customWidth="1"/>
    <col min="512" max="512" width="12.140625" style="314" customWidth="1"/>
    <col min="513" max="513" width="14.140625" style="314" customWidth="1"/>
    <col min="514" max="757" width="9.140625" style="314"/>
    <col min="758" max="758" width="7" style="314" customWidth="1"/>
    <col min="759" max="759" width="47.7109375" style="314" customWidth="1"/>
    <col min="760" max="760" width="39.140625" style="314" customWidth="1"/>
    <col min="761" max="761" width="20" style="314" customWidth="1"/>
    <col min="762" max="762" width="16.7109375" style="314" customWidth="1"/>
    <col min="763" max="763" width="13.7109375" style="314" customWidth="1"/>
    <col min="764" max="764" width="15.140625" style="314" customWidth="1"/>
    <col min="765" max="767" width="12.7109375" style="314" bestFit="1" customWidth="1"/>
    <col min="768" max="768" width="12.140625" style="314" customWidth="1"/>
    <col min="769" max="769" width="14.140625" style="314" customWidth="1"/>
    <col min="770" max="1013" width="9.140625" style="314"/>
    <col min="1014" max="1014" width="7" style="314" customWidth="1"/>
    <col min="1015" max="1015" width="47.7109375" style="314" customWidth="1"/>
    <col min="1016" max="1016" width="39.140625" style="314" customWidth="1"/>
    <col min="1017" max="1017" width="20" style="314" customWidth="1"/>
    <col min="1018" max="1018" width="16.7109375" style="314" customWidth="1"/>
    <col min="1019" max="1019" width="13.7109375" style="314" customWidth="1"/>
    <col min="1020" max="1020" width="15.140625" style="314" customWidth="1"/>
    <col min="1021" max="1023" width="12.7109375" style="314" bestFit="1" customWidth="1"/>
    <col min="1024" max="1024" width="12.140625" style="314" customWidth="1"/>
    <col min="1025" max="1025" width="14.140625" style="314" customWidth="1"/>
    <col min="1026" max="1269" width="9.140625" style="314"/>
    <col min="1270" max="1270" width="7" style="314" customWidth="1"/>
    <col min="1271" max="1271" width="47.7109375" style="314" customWidth="1"/>
    <col min="1272" max="1272" width="39.140625" style="314" customWidth="1"/>
    <col min="1273" max="1273" width="20" style="314" customWidth="1"/>
    <col min="1274" max="1274" width="16.7109375" style="314" customWidth="1"/>
    <col min="1275" max="1275" width="13.7109375" style="314" customWidth="1"/>
    <col min="1276" max="1276" width="15.140625" style="314" customWidth="1"/>
    <col min="1277" max="1279" width="12.7109375" style="314" bestFit="1" customWidth="1"/>
    <col min="1280" max="1280" width="12.140625" style="314" customWidth="1"/>
    <col min="1281" max="1281" width="14.140625" style="314" customWidth="1"/>
    <col min="1282" max="1525" width="9.140625" style="314"/>
    <col min="1526" max="1526" width="7" style="314" customWidth="1"/>
    <col min="1527" max="1527" width="47.7109375" style="314" customWidth="1"/>
    <col min="1528" max="1528" width="39.140625" style="314" customWidth="1"/>
    <col min="1529" max="1529" width="20" style="314" customWidth="1"/>
    <col min="1530" max="1530" width="16.7109375" style="314" customWidth="1"/>
    <col min="1531" max="1531" width="13.7109375" style="314" customWidth="1"/>
    <col min="1532" max="1532" width="15.140625" style="314" customWidth="1"/>
    <col min="1533" max="1535" width="12.7109375" style="314" bestFit="1" customWidth="1"/>
    <col min="1536" max="1536" width="12.140625" style="314" customWidth="1"/>
    <col min="1537" max="1537" width="14.140625" style="314" customWidth="1"/>
    <col min="1538" max="1781" width="9.140625" style="314"/>
    <col min="1782" max="1782" width="7" style="314" customWidth="1"/>
    <col min="1783" max="1783" width="47.7109375" style="314" customWidth="1"/>
    <col min="1784" max="1784" width="39.140625" style="314" customWidth="1"/>
    <col min="1785" max="1785" width="20" style="314" customWidth="1"/>
    <col min="1786" max="1786" width="16.7109375" style="314" customWidth="1"/>
    <col min="1787" max="1787" width="13.7109375" style="314" customWidth="1"/>
    <col min="1788" max="1788" width="15.140625" style="314" customWidth="1"/>
    <col min="1789" max="1791" width="12.7109375" style="314" bestFit="1" customWidth="1"/>
    <col min="1792" max="1792" width="12.140625" style="314" customWidth="1"/>
    <col min="1793" max="1793" width="14.140625" style="314" customWidth="1"/>
    <col min="1794" max="2037" width="9.140625" style="314"/>
    <col min="2038" max="2038" width="7" style="314" customWidth="1"/>
    <col min="2039" max="2039" width="47.7109375" style="314" customWidth="1"/>
    <col min="2040" max="2040" width="39.140625" style="314" customWidth="1"/>
    <col min="2041" max="2041" width="20" style="314" customWidth="1"/>
    <col min="2042" max="2042" width="16.7109375" style="314" customWidth="1"/>
    <col min="2043" max="2043" width="13.7109375" style="314" customWidth="1"/>
    <col min="2044" max="2044" width="15.140625" style="314" customWidth="1"/>
    <col min="2045" max="2047" width="12.7109375" style="314" bestFit="1" customWidth="1"/>
    <col min="2048" max="2048" width="12.140625" style="314" customWidth="1"/>
    <col min="2049" max="2049" width="14.140625" style="314" customWidth="1"/>
    <col min="2050" max="2293" width="9.140625" style="314"/>
    <col min="2294" max="2294" width="7" style="314" customWidth="1"/>
    <col min="2295" max="2295" width="47.7109375" style="314" customWidth="1"/>
    <col min="2296" max="2296" width="39.140625" style="314" customWidth="1"/>
    <col min="2297" max="2297" width="20" style="314" customWidth="1"/>
    <col min="2298" max="2298" width="16.7109375" style="314" customWidth="1"/>
    <col min="2299" max="2299" width="13.7109375" style="314" customWidth="1"/>
    <col min="2300" max="2300" width="15.140625" style="314" customWidth="1"/>
    <col min="2301" max="2303" width="12.7109375" style="314" bestFit="1" customWidth="1"/>
    <col min="2304" max="2304" width="12.140625" style="314" customWidth="1"/>
    <col min="2305" max="2305" width="14.140625" style="314" customWidth="1"/>
    <col min="2306" max="2549" width="9.140625" style="314"/>
    <col min="2550" max="2550" width="7" style="314" customWidth="1"/>
    <col min="2551" max="2551" width="47.7109375" style="314" customWidth="1"/>
    <col min="2552" max="2552" width="39.140625" style="314" customWidth="1"/>
    <col min="2553" max="2553" width="20" style="314" customWidth="1"/>
    <col min="2554" max="2554" width="16.7109375" style="314" customWidth="1"/>
    <col min="2555" max="2555" width="13.7109375" style="314" customWidth="1"/>
    <col min="2556" max="2556" width="15.140625" style="314" customWidth="1"/>
    <col min="2557" max="2559" width="12.7109375" style="314" bestFit="1" customWidth="1"/>
    <col min="2560" max="2560" width="12.140625" style="314" customWidth="1"/>
    <col min="2561" max="2561" width="14.140625" style="314" customWidth="1"/>
    <col min="2562" max="2805" width="9.140625" style="314"/>
    <col min="2806" max="2806" width="7" style="314" customWidth="1"/>
    <col min="2807" max="2807" width="47.7109375" style="314" customWidth="1"/>
    <col min="2808" max="2808" width="39.140625" style="314" customWidth="1"/>
    <col min="2809" max="2809" width="20" style="314" customWidth="1"/>
    <col min="2810" max="2810" width="16.7109375" style="314" customWidth="1"/>
    <col min="2811" max="2811" width="13.7109375" style="314" customWidth="1"/>
    <col min="2812" max="2812" width="15.140625" style="314" customWidth="1"/>
    <col min="2813" max="2815" width="12.7109375" style="314" bestFit="1" customWidth="1"/>
    <col min="2816" max="2816" width="12.140625" style="314" customWidth="1"/>
    <col min="2817" max="2817" width="14.140625" style="314" customWidth="1"/>
    <col min="2818" max="3061" width="9.140625" style="314"/>
    <col min="3062" max="3062" width="7" style="314" customWidth="1"/>
    <col min="3063" max="3063" width="47.7109375" style="314" customWidth="1"/>
    <col min="3064" max="3064" width="39.140625" style="314" customWidth="1"/>
    <col min="3065" max="3065" width="20" style="314" customWidth="1"/>
    <col min="3066" max="3066" width="16.7109375" style="314" customWidth="1"/>
    <col min="3067" max="3067" width="13.7109375" style="314" customWidth="1"/>
    <col min="3068" max="3068" width="15.140625" style="314" customWidth="1"/>
    <col min="3069" max="3071" width="12.7109375" style="314" bestFit="1" customWidth="1"/>
    <col min="3072" max="3072" width="12.140625" style="314" customWidth="1"/>
    <col min="3073" max="3073" width="14.140625" style="314" customWidth="1"/>
    <col min="3074" max="3317" width="9.140625" style="314"/>
    <col min="3318" max="3318" width="7" style="314" customWidth="1"/>
    <col min="3319" max="3319" width="47.7109375" style="314" customWidth="1"/>
    <col min="3320" max="3320" width="39.140625" style="314" customWidth="1"/>
    <col min="3321" max="3321" width="20" style="314" customWidth="1"/>
    <col min="3322" max="3322" width="16.7109375" style="314" customWidth="1"/>
    <col min="3323" max="3323" width="13.7109375" style="314" customWidth="1"/>
    <col min="3324" max="3324" width="15.140625" style="314" customWidth="1"/>
    <col min="3325" max="3327" width="12.7109375" style="314" bestFit="1" customWidth="1"/>
    <col min="3328" max="3328" width="12.140625" style="314" customWidth="1"/>
    <col min="3329" max="3329" width="14.140625" style="314" customWidth="1"/>
    <col min="3330" max="3573" width="9.140625" style="314"/>
    <col min="3574" max="3574" width="7" style="314" customWidth="1"/>
    <col min="3575" max="3575" width="47.7109375" style="314" customWidth="1"/>
    <col min="3576" max="3576" width="39.140625" style="314" customWidth="1"/>
    <col min="3577" max="3577" width="20" style="314" customWidth="1"/>
    <col min="3578" max="3578" width="16.7109375" style="314" customWidth="1"/>
    <col min="3579" max="3579" width="13.7109375" style="314" customWidth="1"/>
    <col min="3580" max="3580" width="15.140625" style="314" customWidth="1"/>
    <col min="3581" max="3583" width="12.7109375" style="314" bestFit="1" customWidth="1"/>
    <col min="3584" max="3584" width="12.140625" style="314" customWidth="1"/>
    <col min="3585" max="3585" width="14.140625" style="314" customWidth="1"/>
    <col min="3586" max="3829" width="9.140625" style="314"/>
    <col min="3830" max="3830" width="7" style="314" customWidth="1"/>
    <col min="3831" max="3831" width="47.7109375" style="314" customWidth="1"/>
    <col min="3832" max="3832" width="39.140625" style="314" customWidth="1"/>
    <col min="3833" max="3833" width="20" style="314" customWidth="1"/>
    <col min="3834" max="3834" width="16.7109375" style="314" customWidth="1"/>
    <col min="3835" max="3835" width="13.7109375" style="314" customWidth="1"/>
    <col min="3836" max="3836" width="15.140625" style="314" customWidth="1"/>
    <col min="3837" max="3839" width="12.7109375" style="314" bestFit="1" customWidth="1"/>
    <col min="3840" max="3840" width="12.140625" style="314" customWidth="1"/>
    <col min="3841" max="3841" width="14.140625" style="314" customWidth="1"/>
    <col min="3842" max="4085" width="9.140625" style="314"/>
    <col min="4086" max="4086" width="7" style="314" customWidth="1"/>
    <col min="4087" max="4087" width="47.7109375" style="314" customWidth="1"/>
    <col min="4088" max="4088" width="39.140625" style="314" customWidth="1"/>
    <col min="4089" max="4089" width="20" style="314" customWidth="1"/>
    <col min="4090" max="4090" width="16.7109375" style="314" customWidth="1"/>
    <col min="4091" max="4091" width="13.7109375" style="314" customWidth="1"/>
    <col min="4092" max="4092" width="15.140625" style="314" customWidth="1"/>
    <col min="4093" max="4095" width="12.7109375" style="314" bestFit="1" customWidth="1"/>
    <col min="4096" max="4096" width="12.140625" style="314" customWidth="1"/>
    <col min="4097" max="4097" width="14.140625" style="314" customWidth="1"/>
    <col min="4098" max="4341" width="9.140625" style="314"/>
    <col min="4342" max="4342" width="7" style="314" customWidth="1"/>
    <col min="4343" max="4343" width="47.7109375" style="314" customWidth="1"/>
    <col min="4344" max="4344" width="39.140625" style="314" customWidth="1"/>
    <col min="4345" max="4345" width="20" style="314" customWidth="1"/>
    <col min="4346" max="4346" width="16.7109375" style="314" customWidth="1"/>
    <col min="4347" max="4347" width="13.7109375" style="314" customWidth="1"/>
    <col min="4348" max="4348" width="15.140625" style="314" customWidth="1"/>
    <col min="4349" max="4351" width="12.7109375" style="314" bestFit="1" customWidth="1"/>
    <col min="4352" max="4352" width="12.140625" style="314" customWidth="1"/>
    <col min="4353" max="4353" width="14.140625" style="314" customWidth="1"/>
    <col min="4354" max="4597" width="9.140625" style="314"/>
    <col min="4598" max="4598" width="7" style="314" customWidth="1"/>
    <col min="4599" max="4599" width="47.7109375" style="314" customWidth="1"/>
    <col min="4600" max="4600" width="39.140625" style="314" customWidth="1"/>
    <col min="4601" max="4601" width="20" style="314" customWidth="1"/>
    <col min="4602" max="4602" width="16.7109375" style="314" customWidth="1"/>
    <col min="4603" max="4603" width="13.7109375" style="314" customWidth="1"/>
    <col min="4604" max="4604" width="15.140625" style="314" customWidth="1"/>
    <col min="4605" max="4607" width="12.7109375" style="314" bestFit="1" customWidth="1"/>
    <col min="4608" max="4608" width="12.140625" style="314" customWidth="1"/>
    <col min="4609" max="4609" width="14.140625" style="314" customWidth="1"/>
    <col min="4610" max="4853" width="9.140625" style="314"/>
    <col min="4854" max="4854" width="7" style="314" customWidth="1"/>
    <col min="4855" max="4855" width="47.7109375" style="314" customWidth="1"/>
    <col min="4856" max="4856" width="39.140625" style="314" customWidth="1"/>
    <col min="4857" max="4857" width="20" style="314" customWidth="1"/>
    <col min="4858" max="4858" width="16.7109375" style="314" customWidth="1"/>
    <col min="4859" max="4859" width="13.7109375" style="314" customWidth="1"/>
    <col min="4860" max="4860" width="15.140625" style="314" customWidth="1"/>
    <col min="4861" max="4863" width="12.7109375" style="314" bestFit="1" customWidth="1"/>
    <col min="4864" max="4864" width="12.140625" style="314" customWidth="1"/>
    <col min="4865" max="4865" width="14.140625" style="314" customWidth="1"/>
    <col min="4866" max="5109" width="9.140625" style="314"/>
    <col min="5110" max="5110" width="7" style="314" customWidth="1"/>
    <col min="5111" max="5111" width="47.7109375" style="314" customWidth="1"/>
    <col min="5112" max="5112" width="39.140625" style="314" customWidth="1"/>
    <col min="5113" max="5113" width="20" style="314" customWidth="1"/>
    <col min="5114" max="5114" width="16.7109375" style="314" customWidth="1"/>
    <col min="5115" max="5115" width="13.7109375" style="314" customWidth="1"/>
    <col min="5116" max="5116" width="15.140625" style="314" customWidth="1"/>
    <col min="5117" max="5119" width="12.7109375" style="314" bestFit="1" customWidth="1"/>
    <col min="5120" max="5120" width="12.140625" style="314" customWidth="1"/>
    <col min="5121" max="5121" width="14.140625" style="314" customWidth="1"/>
    <col min="5122" max="5365" width="9.140625" style="314"/>
    <col min="5366" max="5366" width="7" style="314" customWidth="1"/>
    <col min="5367" max="5367" width="47.7109375" style="314" customWidth="1"/>
    <col min="5368" max="5368" width="39.140625" style="314" customWidth="1"/>
    <col min="5369" max="5369" width="20" style="314" customWidth="1"/>
    <col min="5370" max="5370" width="16.7109375" style="314" customWidth="1"/>
    <col min="5371" max="5371" width="13.7109375" style="314" customWidth="1"/>
    <col min="5372" max="5372" width="15.140625" style="314" customWidth="1"/>
    <col min="5373" max="5375" width="12.7109375" style="314" bestFit="1" customWidth="1"/>
    <col min="5376" max="5376" width="12.140625" style="314" customWidth="1"/>
    <col min="5377" max="5377" width="14.140625" style="314" customWidth="1"/>
    <col min="5378" max="5621" width="9.140625" style="314"/>
    <col min="5622" max="5622" width="7" style="314" customWidth="1"/>
    <col min="5623" max="5623" width="47.7109375" style="314" customWidth="1"/>
    <col min="5624" max="5624" width="39.140625" style="314" customWidth="1"/>
    <col min="5625" max="5625" width="20" style="314" customWidth="1"/>
    <col min="5626" max="5626" width="16.7109375" style="314" customWidth="1"/>
    <col min="5627" max="5627" width="13.7109375" style="314" customWidth="1"/>
    <col min="5628" max="5628" width="15.140625" style="314" customWidth="1"/>
    <col min="5629" max="5631" width="12.7109375" style="314" bestFit="1" customWidth="1"/>
    <col min="5632" max="5632" width="12.140625" style="314" customWidth="1"/>
    <col min="5633" max="5633" width="14.140625" style="314" customWidth="1"/>
    <col min="5634" max="5877" width="9.140625" style="314"/>
    <col min="5878" max="5878" width="7" style="314" customWidth="1"/>
    <col min="5879" max="5879" width="47.7109375" style="314" customWidth="1"/>
    <col min="5880" max="5880" width="39.140625" style="314" customWidth="1"/>
    <col min="5881" max="5881" width="20" style="314" customWidth="1"/>
    <col min="5882" max="5882" width="16.7109375" style="314" customWidth="1"/>
    <col min="5883" max="5883" width="13.7109375" style="314" customWidth="1"/>
    <col min="5884" max="5884" width="15.140625" style="314" customWidth="1"/>
    <col min="5885" max="5887" width="12.7109375" style="314" bestFit="1" customWidth="1"/>
    <col min="5888" max="5888" width="12.140625" style="314" customWidth="1"/>
    <col min="5889" max="5889" width="14.140625" style="314" customWidth="1"/>
    <col min="5890" max="6133" width="9.140625" style="314"/>
    <col min="6134" max="6134" width="7" style="314" customWidth="1"/>
    <col min="6135" max="6135" width="47.7109375" style="314" customWidth="1"/>
    <col min="6136" max="6136" width="39.140625" style="314" customWidth="1"/>
    <col min="6137" max="6137" width="20" style="314" customWidth="1"/>
    <col min="6138" max="6138" width="16.7109375" style="314" customWidth="1"/>
    <col min="6139" max="6139" width="13.7109375" style="314" customWidth="1"/>
    <col min="6140" max="6140" width="15.140625" style="314" customWidth="1"/>
    <col min="6141" max="6143" width="12.7109375" style="314" bestFit="1" customWidth="1"/>
    <col min="6144" max="6144" width="12.140625" style="314" customWidth="1"/>
    <col min="6145" max="6145" width="14.140625" style="314" customWidth="1"/>
    <col min="6146" max="6389" width="9.140625" style="314"/>
    <col min="6390" max="6390" width="7" style="314" customWidth="1"/>
    <col min="6391" max="6391" width="47.7109375" style="314" customWidth="1"/>
    <col min="6392" max="6392" width="39.140625" style="314" customWidth="1"/>
    <col min="6393" max="6393" width="20" style="314" customWidth="1"/>
    <col min="6394" max="6394" width="16.7109375" style="314" customWidth="1"/>
    <col min="6395" max="6395" width="13.7109375" style="314" customWidth="1"/>
    <col min="6396" max="6396" width="15.140625" style="314" customWidth="1"/>
    <col min="6397" max="6399" width="12.7109375" style="314" bestFit="1" customWidth="1"/>
    <col min="6400" max="6400" width="12.140625" style="314" customWidth="1"/>
    <col min="6401" max="6401" width="14.140625" style="314" customWidth="1"/>
    <col min="6402" max="6645" width="9.140625" style="314"/>
    <col min="6646" max="6646" width="7" style="314" customWidth="1"/>
    <col min="6647" max="6647" width="47.7109375" style="314" customWidth="1"/>
    <col min="6648" max="6648" width="39.140625" style="314" customWidth="1"/>
    <col min="6649" max="6649" width="20" style="314" customWidth="1"/>
    <col min="6650" max="6650" width="16.7109375" style="314" customWidth="1"/>
    <col min="6651" max="6651" width="13.7109375" style="314" customWidth="1"/>
    <col min="6652" max="6652" width="15.140625" style="314" customWidth="1"/>
    <col min="6653" max="6655" width="12.7109375" style="314" bestFit="1" customWidth="1"/>
    <col min="6656" max="6656" width="12.140625" style="314" customWidth="1"/>
    <col min="6657" max="6657" width="14.140625" style="314" customWidth="1"/>
    <col min="6658" max="6901" width="9.140625" style="314"/>
    <col min="6902" max="6902" width="7" style="314" customWidth="1"/>
    <col min="6903" max="6903" width="47.7109375" style="314" customWidth="1"/>
    <col min="6904" max="6904" width="39.140625" style="314" customWidth="1"/>
    <col min="6905" max="6905" width="20" style="314" customWidth="1"/>
    <col min="6906" max="6906" width="16.7109375" style="314" customWidth="1"/>
    <col min="6907" max="6907" width="13.7109375" style="314" customWidth="1"/>
    <col min="6908" max="6908" width="15.140625" style="314" customWidth="1"/>
    <col min="6909" max="6911" width="12.7109375" style="314" bestFit="1" customWidth="1"/>
    <col min="6912" max="6912" width="12.140625" style="314" customWidth="1"/>
    <col min="6913" max="6913" width="14.140625" style="314" customWidth="1"/>
    <col min="6914" max="7157" width="9.140625" style="314"/>
    <col min="7158" max="7158" width="7" style="314" customWidth="1"/>
    <col min="7159" max="7159" width="47.7109375" style="314" customWidth="1"/>
    <col min="7160" max="7160" width="39.140625" style="314" customWidth="1"/>
    <col min="7161" max="7161" width="20" style="314" customWidth="1"/>
    <col min="7162" max="7162" width="16.7109375" style="314" customWidth="1"/>
    <col min="7163" max="7163" width="13.7109375" style="314" customWidth="1"/>
    <col min="7164" max="7164" width="15.140625" style="314" customWidth="1"/>
    <col min="7165" max="7167" width="12.7109375" style="314" bestFit="1" customWidth="1"/>
    <col min="7168" max="7168" width="12.140625" style="314" customWidth="1"/>
    <col min="7169" max="7169" width="14.140625" style="314" customWidth="1"/>
    <col min="7170" max="7413" width="9.140625" style="314"/>
    <col min="7414" max="7414" width="7" style="314" customWidth="1"/>
    <col min="7415" max="7415" width="47.7109375" style="314" customWidth="1"/>
    <col min="7416" max="7416" width="39.140625" style="314" customWidth="1"/>
    <col min="7417" max="7417" width="20" style="314" customWidth="1"/>
    <col min="7418" max="7418" width="16.7109375" style="314" customWidth="1"/>
    <col min="7419" max="7419" width="13.7109375" style="314" customWidth="1"/>
    <col min="7420" max="7420" width="15.140625" style="314" customWidth="1"/>
    <col min="7421" max="7423" width="12.7109375" style="314" bestFit="1" customWidth="1"/>
    <col min="7424" max="7424" width="12.140625" style="314" customWidth="1"/>
    <col min="7425" max="7425" width="14.140625" style="314" customWidth="1"/>
    <col min="7426" max="7669" width="9.140625" style="314"/>
    <col min="7670" max="7670" width="7" style="314" customWidth="1"/>
    <col min="7671" max="7671" width="47.7109375" style="314" customWidth="1"/>
    <col min="7672" max="7672" width="39.140625" style="314" customWidth="1"/>
    <col min="7673" max="7673" width="20" style="314" customWidth="1"/>
    <col min="7674" max="7674" width="16.7109375" style="314" customWidth="1"/>
    <col min="7675" max="7675" width="13.7109375" style="314" customWidth="1"/>
    <col min="7676" max="7676" width="15.140625" style="314" customWidth="1"/>
    <col min="7677" max="7679" width="12.7109375" style="314" bestFit="1" customWidth="1"/>
    <col min="7680" max="7680" width="12.140625" style="314" customWidth="1"/>
    <col min="7681" max="7681" width="14.140625" style="314" customWidth="1"/>
    <col min="7682" max="7925" width="9.140625" style="314"/>
    <col min="7926" max="7926" width="7" style="314" customWidth="1"/>
    <col min="7927" max="7927" width="47.7109375" style="314" customWidth="1"/>
    <col min="7928" max="7928" width="39.140625" style="314" customWidth="1"/>
    <col min="7929" max="7929" width="20" style="314" customWidth="1"/>
    <col min="7930" max="7930" width="16.7109375" style="314" customWidth="1"/>
    <col min="7931" max="7931" width="13.7109375" style="314" customWidth="1"/>
    <col min="7932" max="7932" width="15.140625" style="314" customWidth="1"/>
    <col min="7933" max="7935" width="12.7109375" style="314" bestFit="1" customWidth="1"/>
    <col min="7936" max="7936" width="12.140625" style="314" customWidth="1"/>
    <col min="7937" max="7937" width="14.140625" style="314" customWidth="1"/>
    <col min="7938" max="8181" width="9.140625" style="314"/>
    <col min="8182" max="8182" width="7" style="314" customWidth="1"/>
    <col min="8183" max="8183" width="47.7109375" style="314" customWidth="1"/>
    <col min="8184" max="8184" width="39.140625" style="314" customWidth="1"/>
    <col min="8185" max="8185" width="20" style="314" customWidth="1"/>
    <col min="8186" max="8186" width="16.7109375" style="314" customWidth="1"/>
    <col min="8187" max="8187" width="13.7109375" style="314" customWidth="1"/>
    <col min="8188" max="8188" width="15.140625" style="314" customWidth="1"/>
    <col min="8189" max="8191" width="12.7109375" style="314" bestFit="1" customWidth="1"/>
    <col min="8192" max="8192" width="12.140625" style="314" customWidth="1"/>
    <col min="8193" max="8193" width="14.140625" style="314" customWidth="1"/>
    <col min="8194" max="8437" width="9.140625" style="314"/>
    <col min="8438" max="8438" width="7" style="314" customWidth="1"/>
    <col min="8439" max="8439" width="47.7109375" style="314" customWidth="1"/>
    <col min="8440" max="8440" width="39.140625" style="314" customWidth="1"/>
    <col min="8441" max="8441" width="20" style="314" customWidth="1"/>
    <col min="8442" max="8442" width="16.7109375" style="314" customWidth="1"/>
    <col min="8443" max="8443" width="13.7109375" style="314" customWidth="1"/>
    <col min="8444" max="8444" width="15.140625" style="314" customWidth="1"/>
    <col min="8445" max="8447" width="12.7109375" style="314" bestFit="1" customWidth="1"/>
    <col min="8448" max="8448" width="12.140625" style="314" customWidth="1"/>
    <col min="8449" max="8449" width="14.140625" style="314" customWidth="1"/>
    <col min="8450" max="8693" width="9.140625" style="314"/>
    <col min="8694" max="8694" width="7" style="314" customWidth="1"/>
    <col min="8695" max="8695" width="47.7109375" style="314" customWidth="1"/>
    <col min="8696" max="8696" width="39.140625" style="314" customWidth="1"/>
    <col min="8697" max="8697" width="20" style="314" customWidth="1"/>
    <col min="8698" max="8698" width="16.7109375" style="314" customWidth="1"/>
    <col min="8699" max="8699" width="13.7109375" style="314" customWidth="1"/>
    <col min="8700" max="8700" width="15.140625" style="314" customWidth="1"/>
    <col min="8701" max="8703" width="12.7109375" style="314" bestFit="1" customWidth="1"/>
    <col min="8704" max="8704" width="12.140625" style="314" customWidth="1"/>
    <col min="8705" max="8705" width="14.140625" style="314" customWidth="1"/>
    <col min="8706" max="8949" width="9.140625" style="314"/>
    <col min="8950" max="8950" width="7" style="314" customWidth="1"/>
    <col min="8951" max="8951" width="47.7109375" style="314" customWidth="1"/>
    <col min="8952" max="8952" width="39.140625" style="314" customWidth="1"/>
    <col min="8953" max="8953" width="20" style="314" customWidth="1"/>
    <col min="8954" max="8954" width="16.7109375" style="314" customWidth="1"/>
    <col min="8955" max="8955" width="13.7109375" style="314" customWidth="1"/>
    <col min="8956" max="8956" width="15.140625" style="314" customWidth="1"/>
    <col min="8957" max="8959" width="12.7109375" style="314" bestFit="1" customWidth="1"/>
    <col min="8960" max="8960" width="12.140625" style="314" customWidth="1"/>
    <col min="8961" max="8961" width="14.140625" style="314" customWidth="1"/>
    <col min="8962" max="9205" width="9.140625" style="314"/>
    <col min="9206" max="9206" width="7" style="314" customWidth="1"/>
    <col min="9207" max="9207" width="47.7109375" style="314" customWidth="1"/>
    <col min="9208" max="9208" width="39.140625" style="314" customWidth="1"/>
    <col min="9209" max="9209" width="20" style="314" customWidth="1"/>
    <col min="9210" max="9210" width="16.7109375" style="314" customWidth="1"/>
    <col min="9211" max="9211" width="13.7109375" style="314" customWidth="1"/>
    <col min="9212" max="9212" width="15.140625" style="314" customWidth="1"/>
    <col min="9213" max="9215" width="12.7109375" style="314" bestFit="1" customWidth="1"/>
    <col min="9216" max="9216" width="12.140625" style="314" customWidth="1"/>
    <col min="9217" max="9217" width="14.140625" style="314" customWidth="1"/>
    <col min="9218" max="9461" width="9.140625" style="314"/>
    <col min="9462" max="9462" width="7" style="314" customWidth="1"/>
    <col min="9463" max="9463" width="47.7109375" style="314" customWidth="1"/>
    <col min="9464" max="9464" width="39.140625" style="314" customWidth="1"/>
    <col min="9465" max="9465" width="20" style="314" customWidth="1"/>
    <col min="9466" max="9466" width="16.7109375" style="314" customWidth="1"/>
    <col min="9467" max="9467" width="13.7109375" style="314" customWidth="1"/>
    <col min="9468" max="9468" width="15.140625" style="314" customWidth="1"/>
    <col min="9469" max="9471" width="12.7109375" style="314" bestFit="1" customWidth="1"/>
    <col min="9472" max="9472" width="12.140625" style="314" customWidth="1"/>
    <col min="9473" max="9473" width="14.140625" style="314" customWidth="1"/>
    <col min="9474" max="9717" width="9.140625" style="314"/>
    <col min="9718" max="9718" width="7" style="314" customWidth="1"/>
    <col min="9719" max="9719" width="47.7109375" style="314" customWidth="1"/>
    <col min="9720" max="9720" width="39.140625" style="314" customWidth="1"/>
    <col min="9721" max="9721" width="20" style="314" customWidth="1"/>
    <col min="9722" max="9722" width="16.7109375" style="314" customWidth="1"/>
    <col min="9723" max="9723" width="13.7109375" style="314" customWidth="1"/>
    <col min="9724" max="9724" width="15.140625" style="314" customWidth="1"/>
    <col min="9725" max="9727" width="12.7109375" style="314" bestFit="1" customWidth="1"/>
    <col min="9728" max="9728" width="12.140625" style="314" customWidth="1"/>
    <col min="9729" max="9729" width="14.140625" style="314" customWidth="1"/>
    <col min="9730" max="9973" width="9.140625" style="314"/>
    <col min="9974" max="9974" width="7" style="314" customWidth="1"/>
    <col min="9975" max="9975" width="47.7109375" style="314" customWidth="1"/>
    <col min="9976" max="9976" width="39.140625" style="314" customWidth="1"/>
    <col min="9977" max="9977" width="20" style="314" customWidth="1"/>
    <col min="9978" max="9978" width="16.7109375" style="314" customWidth="1"/>
    <col min="9979" max="9979" width="13.7109375" style="314" customWidth="1"/>
    <col min="9980" max="9980" width="15.140625" style="314" customWidth="1"/>
    <col min="9981" max="9983" width="12.7109375" style="314" bestFit="1" customWidth="1"/>
    <col min="9984" max="9984" width="12.140625" style="314" customWidth="1"/>
    <col min="9985" max="9985" width="14.140625" style="314" customWidth="1"/>
    <col min="9986" max="10229" width="9.140625" style="314"/>
    <col min="10230" max="10230" width="7" style="314" customWidth="1"/>
    <col min="10231" max="10231" width="47.7109375" style="314" customWidth="1"/>
    <col min="10232" max="10232" width="39.140625" style="314" customWidth="1"/>
    <col min="10233" max="10233" width="20" style="314" customWidth="1"/>
    <col min="10234" max="10234" width="16.7109375" style="314" customWidth="1"/>
    <col min="10235" max="10235" width="13.7109375" style="314" customWidth="1"/>
    <col min="10236" max="10236" width="15.140625" style="314" customWidth="1"/>
    <col min="10237" max="10239" width="12.7109375" style="314" bestFit="1" customWidth="1"/>
    <col min="10240" max="10240" width="12.140625" style="314" customWidth="1"/>
    <col min="10241" max="10241" width="14.140625" style="314" customWidth="1"/>
    <col min="10242" max="10485" width="9.140625" style="314"/>
    <col min="10486" max="10486" width="7" style="314" customWidth="1"/>
    <col min="10487" max="10487" width="47.7109375" style="314" customWidth="1"/>
    <col min="10488" max="10488" width="39.140625" style="314" customWidth="1"/>
    <col min="10489" max="10489" width="20" style="314" customWidth="1"/>
    <col min="10490" max="10490" width="16.7109375" style="314" customWidth="1"/>
    <col min="10491" max="10491" width="13.7109375" style="314" customWidth="1"/>
    <col min="10492" max="10492" width="15.140625" style="314" customWidth="1"/>
    <col min="10493" max="10495" width="12.7109375" style="314" bestFit="1" customWidth="1"/>
    <col min="10496" max="10496" width="12.140625" style="314" customWidth="1"/>
    <col min="10497" max="10497" width="14.140625" style="314" customWidth="1"/>
    <col min="10498" max="10741" width="9.140625" style="314"/>
    <col min="10742" max="10742" width="7" style="314" customWidth="1"/>
    <col min="10743" max="10743" width="47.7109375" style="314" customWidth="1"/>
    <col min="10744" max="10744" width="39.140625" style="314" customWidth="1"/>
    <col min="10745" max="10745" width="20" style="314" customWidth="1"/>
    <col min="10746" max="10746" width="16.7109375" style="314" customWidth="1"/>
    <col min="10747" max="10747" width="13.7109375" style="314" customWidth="1"/>
    <col min="10748" max="10748" width="15.140625" style="314" customWidth="1"/>
    <col min="10749" max="10751" width="12.7109375" style="314" bestFit="1" customWidth="1"/>
    <col min="10752" max="10752" width="12.140625" style="314" customWidth="1"/>
    <col min="10753" max="10753" width="14.140625" style="314" customWidth="1"/>
    <col min="10754" max="10997" width="9.140625" style="314"/>
    <col min="10998" max="10998" width="7" style="314" customWidth="1"/>
    <col min="10999" max="10999" width="47.7109375" style="314" customWidth="1"/>
    <col min="11000" max="11000" width="39.140625" style="314" customWidth="1"/>
    <col min="11001" max="11001" width="20" style="314" customWidth="1"/>
    <col min="11002" max="11002" width="16.7109375" style="314" customWidth="1"/>
    <col min="11003" max="11003" width="13.7109375" style="314" customWidth="1"/>
    <col min="11004" max="11004" width="15.140625" style="314" customWidth="1"/>
    <col min="11005" max="11007" width="12.7109375" style="314" bestFit="1" customWidth="1"/>
    <col min="11008" max="11008" width="12.140625" style="314" customWidth="1"/>
    <col min="11009" max="11009" width="14.140625" style="314" customWidth="1"/>
    <col min="11010" max="11253" width="9.140625" style="314"/>
    <col min="11254" max="11254" width="7" style="314" customWidth="1"/>
    <col min="11255" max="11255" width="47.7109375" style="314" customWidth="1"/>
    <col min="11256" max="11256" width="39.140625" style="314" customWidth="1"/>
    <col min="11257" max="11257" width="20" style="314" customWidth="1"/>
    <col min="11258" max="11258" width="16.7109375" style="314" customWidth="1"/>
    <col min="11259" max="11259" width="13.7109375" style="314" customWidth="1"/>
    <col min="11260" max="11260" width="15.140625" style="314" customWidth="1"/>
    <col min="11261" max="11263" width="12.7109375" style="314" bestFit="1" customWidth="1"/>
    <col min="11264" max="11264" width="12.140625" style="314" customWidth="1"/>
    <col min="11265" max="11265" width="14.140625" style="314" customWidth="1"/>
    <col min="11266" max="11509" width="9.140625" style="314"/>
    <col min="11510" max="11510" width="7" style="314" customWidth="1"/>
    <col min="11511" max="11511" width="47.7109375" style="314" customWidth="1"/>
    <col min="11512" max="11512" width="39.140625" style="314" customWidth="1"/>
    <col min="11513" max="11513" width="20" style="314" customWidth="1"/>
    <col min="11514" max="11514" width="16.7109375" style="314" customWidth="1"/>
    <col min="11515" max="11515" width="13.7109375" style="314" customWidth="1"/>
    <col min="11516" max="11516" width="15.140625" style="314" customWidth="1"/>
    <col min="11517" max="11519" width="12.7109375" style="314" bestFit="1" customWidth="1"/>
    <col min="11520" max="11520" width="12.140625" style="314" customWidth="1"/>
    <col min="11521" max="11521" width="14.140625" style="314" customWidth="1"/>
    <col min="11522" max="11765" width="9.140625" style="314"/>
    <col min="11766" max="11766" width="7" style="314" customWidth="1"/>
    <col min="11767" max="11767" width="47.7109375" style="314" customWidth="1"/>
    <col min="11768" max="11768" width="39.140625" style="314" customWidth="1"/>
    <col min="11769" max="11769" width="20" style="314" customWidth="1"/>
    <col min="11770" max="11770" width="16.7109375" style="314" customWidth="1"/>
    <col min="11771" max="11771" width="13.7109375" style="314" customWidth="1"/>
    <col min="11772" max="11772" width="15.140625" style="314" customWidth="1"/>
    <col min="11773" max="11775" width="12.7109375" style="314" bestFit="1" customWidth="1"/>
    <col min="11776" max="11776" width="12.140625" style="314" customWidth="1"/>
    <col min="11777" max="11777" width="14.140625" style="314" customWidth="1"/>
    <col min="11778" max="12021" width="9.140625" style="314"/>
    <col min="12022" max="12022" width="7" style="314" customWidth="1"/>
    <col min="12023" max="12023" width="47.7109375" style="314" customWidth="1"/>
    <col min="12024" max="12024" width="39.140625" style="314" customWidth="1"/>
    <col min="12025" max="12025" width="20" style="314" customWidth="1"/>
    <col min="12026" max="12026" width="16.7109375" style="314" customWidth="1"/>
    <col min="12027" max="12027" width="13.7109375" style="314" customWidth="1"/>
    <col min="12028" max="12028" width="15.140625" style="314" customWidth="1"/>
    <col min="12029" max="12031" width="12.7109375" style="314" bestFit="1" customWidth="1"/>
    <col min="12032" max="12032" width="12.140625" style="314" customWidth="1"/>
    <col min="12033" max="12033" width="14.140625" style="314" customWidth="1"/>
    <col min="12034" max="12277" width="9.140625" style="314"/>
    <col min="12278" max="12278" width="7" style="314" customWidth="1"/>
    <col min="12279" max="12279" width="47.7109375" style="314" customWidth="1"/>
    <col min="12280" max="12280" width="39.140625" style="314" customWidth="1"/>
    <col min="12281" max="12281" width="20" style="314" customWidth="1"/>
    <col min="12282" max="12282" width="16.7109375" style="314" customWidth="1"/>
    <col min="12283" max="12283" width="13.7109375" style="314" customWidth="1"/>
    <col min="12284" max="12284" width="15.140625" style="314" customWidth="1"/>
    <col min="12285" max="12287" width="12.7109375" style="314" bestFit="1" customWidth="1"/>
    <col min="12288" max="12288" width="12.140625" style="314" customWidth="1"/>
    <col min="12289" max="12289" width="14.140625" style="314" customWidth="1"/>
    <col min="12290" max="12533" width="9.140625" style="314"/>
    <col min="12534" max="12534" width="7" style="314" customWidth="1"/>
    <col min="12535" max="12535" width="47.7109375" style="314" customWidth="1"/>
    <col min="12536" max="12536" width="39.140625" style="314" customWidth="1"/>
    <col min="12537" max="12537" width="20" style="314" customWidth="1"/>
    <col min="12538" max="12538" width="16.7109375" style="314" customWidth="1"/>
    <col min="12539" max="12539" width="13.7109375" style="314" customWidth="1"/>
    <col min="12540" max="12540" width="15.140625" style="314" customWidth="1"/>
    <col min="12541" max="12543" width="12.7109375" style="314" bestFit="1" customWidth="1"/>
    <col min="12544" max="12544" width="12.140625" style="314" customWidth="1"/>
    <col min="12545" max="12545" width="14.140625" style="314" customWidth="1"/>
    <col min="12546" max="12789" width="9.140625" style="314"/>
    <col min="12790" max="12790" width="7" style="314" customWidth="1"/>
    <col min="12791" max="12791" width="47.7109375" style="314" customWidth="1"/>
    <col min="12792" max="12792" width="39.140625" style="314" customWidth="1"/>
    <col min="12793" max="12793" width="20" style="314" customWidth="1"/>
    <col min="12794" max="12794" width="16.7109375" style="314" customWidth="1"/>
    <col min="12795" max="12795" width="13.7109375" style="314" customWidth="1"/>
    <col min="12796" max="12796" width="15.140625" style="314" customWidth="1"/>
    <col min="12797" max="12799" width="12.7109375" style="314" bestFit="1" customWidth="1"/>
    <col min="12800" max="12800" width="12.140625" style="314" customWidth="1"/>
    <col min="12801" max="12801" width="14.140625" style="314" customWidth="1"/>
    <col min="12802" max="13045" width="9.140625" style="314"/>
    <col min="13046" max="13046" width="7" style="314" customWidth="1"/>
    <col min="13047" max="13047" width="47.7109375" style="314" customWidth="1"/>
    <col min="13048" max="13048" width="39.140625" style="314" customWidth="1"/>
    <col min="13049" max="13049" width="20" style="314" customWidth="1"/>
    <col min="13050" max="13050" width="16.7109375" style="314" customWidth="1"/>
    <col min="13051" max="13051" width="13.7109375" style="314" customWidth="1"/>
    <col min="13052" max="13052" width="15.140625" style="314" customWidth="1"/>
    <col min="13053" max="13055" width="12.7109375" style="314" bestFit="1" customWidth="1"/>
    <col min="13056" max="13056" width="12.140625" style="314" customWidth="1"/>
    <col min="13057" max="13057" width="14.140625" style="314" customWidth="1"/>
    <col min="13058" max="13301" width="9.140625" style="314"/>
    <col min="13302" max="13302" width="7" style="314" customWidth="1"/>
    <col min="13303" max="13303" width="47.7109375" style="314" customWidth="1"/>
    <col min="13304" max="13304" width="39.140625" style="314" customWidth="1"/>
    <col min="13305" max="13305" width="20" style="314" customWidth="1"/>
    <col min="13306" max="13306" width="16.7109375" style="314" customWidth="1"/>
    <col min="13307" max="13307" width="13.7109375" style="314" customWidth="1"/>
    <col min="13308" max="13308" width="15.140625" style="314" customWidth="1"/>
    <col min="13309" max="13311" width="12.7109375" style="314" bestFit="1" customWidth="1"/>
    <col min="13312" max="13312" width="12.140625" style="314" customWidth="1"/>
    <col min="13313" max="13313" width="14.140625" style="314" customWidth="1"/>
    <col min="13314" max="13557" width="9.140625" style="314"/>
    <col min="13558" max="13558" width="7" style="314" customWidth="1"/>
    <col min="13559" max="13559" width="47.7109375" style="314" customWidth="1"/>
    <col min="13560" max="13560" width="39.140625" style="314" customWidth="1"/>
    <col min="13561" max="13561" width="20" style="314" customWidth="1"/>
    <col min="13562" max="13562" width="16.7109375" style="314" customWidth="1"/>
    <col min="13563" max="13563" width="13.7109375" style="314" customWidth="1"/>
    <col min="13564" max="13564" width="15.140625" style="314" customWidth="1"/>
    <col min="13565" max="13567" width="12.7109375" style="314" bestFit="1" customWidth="1"/>
    <col min="13568" max="13568" width="12.140625" style="314" customWidth="1"/>
    <col min="13569" max="13569" width="14.140625" style="314" customWidth="1"/>
    <col min="13570" max="13813" width="9.140625" style="314"/>
    <col min="13814" max="13814" width="7" style="314" customWidth="1"/>
    <col min="13815" max="13815" width="47.7109375" style="314" customWidth="1"/>
    <col min="13816" max="13816" width="39.140625" style="314" customWidth="1"/>
    <col min="13817" max="13817" width="20" style="314" customWidth="1"/>
    <col min="13818" max="13818" width="16.7109375" style="314" customWidth="1"/>
    <col min="13819" max="13819" width="13.7109375" style="314" customWidth="1"/>
    <col min="13820" max="13820" width="15.140625" style="314" customWidth="1"/>
    <col min="13821" max="13823" width="12.7109375" style="314" bestFit="1" customWidth="1"/>
    <col min="13824" max="13824" width="12.140625" style="314" customWidth="1"/>
    <col min="13825" max="13825" width="14.140625" style="314" customWidth="1"/>
    <col min="13826" max="14069" width="9.140625" style="314"/>
    <col min="14070" max="14070" width="7" style="314" customWidth="1"/>
    <col min="14071" max="14071" width="47.7109375" style="314" customWidth="1"/>
    <col min="14072" max="14072" width="39.140625" style="314" customWidth="1"/>
    <col min="14073" max="14073" width="20" style="314" customWidth="1"/>
    <col min="14074" max="14074" width="16.7109375" style="314" customWidth="1"/>
    <col min="14075" max="14075" width="13.7109375" style="314" customWidth="1"/>
    <col min="14076" max="14076" width="15.140625" style="314" customWidth="1"/>
    <col min="14077" max="14079" width="12.7109375" style="314" bestFit="1" customWidth="1"/>
    <col min="14080" max="14080" width="12.140625" style="314" customWidth="1"/>
    <col min="14081" max="14081" width="14.140625" style="314" customWidth="1"/>
    <col min="14082" max="14325" width="9.140625" style="314"/>
    <col min="14326" max="14326" width="7" style="314" customWidth="1"/>
    <col min="14327" max="14327" width="47.7109375" style="314" customWidth="1"/>
    <col min="14328" max="14328" width="39.140625" style="314" customWidth="1"/>
    <col min="14329" max="14329" width="20" style="314" customWidth="1"/>
    <col min="14330" max="14330" width="16.7109375" style="314" customWidth="1"/>
    <col min="14331" max="14331" width="13.7109375" style="314" customWidth="1"/>
    <col min="14332" max="14332" width="15.140625" style="314" customWidth="1"/>
    <col min="14333" max="14335" width="12.7109375" style="314" bestFit="1" customWidth="1"/>
    <col min="14336" max="14336" width="12.140625" style="314" customWidth="1"/>
    <col min="14337" max="14337" width="14.140625" style="314" customWidth="1"/>
    <col min="14338" max="14581" width="9.140625" style="314"/>
    <col min="14582" max="14582" width="7" style="314" customWidth="1"/>
    <col min="14583" max="14583" width="47.7109375" style="314" customWidth="1"/>
    <col min="14584" max="14584" width="39.140625" style="314" customWidth="1"/>
    <col min="14585" max="14585" width="20" style="314" customWidth="1"/>
    <col min="14586" max="14586" width="16.7109375" style="314" customWidth="1"/>
    <col min="14587" max="14587" width="13.7109375" style="314" customWidth="1"/>
    <col min="14588" max="14588" width="15.140625" style="314" customWidth="1"/>
    <col min="14589" max="14591" width="12.7109375" style="314" bestFit="1" customWidth="1"/>
    <col min="14592" max="14592" width="12.140625" style="314" customWidth="1"/>
    <col min="14593" max="14593" width="14.140625" style="314" customWidth="1"/>
    <col min="14594" max="14837" width="9.140625" style="314"/>
    <col min="14838" max="14838" width="7" style="314" customWidth="1"/>
    <col min="14839" max="14839" width="47.7109375" style="314" customWidth="1"/>
    <col min="14840" max="14840" width="39.140625" style="314" customWidth="1"/>
    <col min="14841" max="14841" width="20" style="314" customWidth="1"/>
    <col min="14842" max="14842" width="16.7109375" style="314" customWidth="1"/>
    <col min="14843" max="14843" width="13.7109375" style="314" customWidth="1"/>
    <col min="14844" max="14844" width="15.140625" style="314" customWidth="1"/>
    <col min="14845" max="14847" width="12.7109375" style="314" bestFit="1" customWidth="1"/>
    <col min="14848" max="14848" width="12.140625" style="314" customWidth="1"/>
    <col min="14849" max="14849" width="14.140625" style="314" customWidth="1"/>
    <col min="14850" max="15093" width="9.140625" style="314"/>
    <col min="15094" max="15094" width="7" style="314" customWidth="1"/>
    <col min="15095" max="15095" width="47.7109375" style="314" customWidth="1"/>
    <col min="15096" max="15096" width="39.140625" style="314" customWidth="1"/>
    <col min="15097" max="15097" width="20" style="314" customWidth="1"/>
    <col min="15098" max="15098" width="16.7109375" style="314" customWidth="1"/>
    <col min="15099" max="15099" width="13.7109375" style="314" customWidth="1"/>
    <col min="15100" max="15100" width="15.140625" style="314" customWidth="1"/>
    <col min="15101" max="15103" width="12.7109375" style="314" bestFit="1" customWidth="1"/>
    <col min="15104" max="15104" width="12.140625" style="314" customWidth="1"/>
    <col min="15105" max="15105" width="14.140625" style="314" customWidth="1"/>
    <col min="15106" max="15349" width="9.140625" style="314"/>
    <col min="15350" max="15350" width="7" style="314" customWidth="1"/>
    <col min="15351" max="15351" width="47.7109375" style="314" customWidth="1"/>
    <col min="15352" max="15352" width="39.140625" style="314" customWidth="1"/>
    <col min="15353" max="15353" width="20" style="314" customWidth="1"/>
    <col min="15354" max="15354" width="16.7109375" style="314" customWidth="1"/>
    <col min="15355" max="15355" width="13.7109375" style="314" customWidth="1"/>
    <col min="15356" max="15356" width="15.140625" style="314" customWidth="1"/>
    <col min="15357" max="15359" width="12.7109375" style="314" bestFit="1" customWidth="1"/>
    <col min="15360" max="15360" width="12.140625" style="314" customWidth="1"/>
    <col min="15361" max="15361" width="14.140625" style="314" customWidth="1"/>
    <col min="15362" max="15605" width="9.140625" style="314"/>
    <col min="15606" max="15606" width="7" style="314" customWidth="1"/>
    <col min="15607" max="15607" width="47.7109375" style="314" customWidth="1"/>
    <col min="15608" max="15608" width="39.140625" style="314" customWidth="1"/>
    <col min="15609" max="15609" width="20" style="314" customWidth="1"/>
    <col min="15610" max="15610" width="16.7109375" style="314" customWidth="1"/>
    <col min="15611" max="15611" width="13.7109375" style="314" customWidth="1"/>
    <col min="15612" max="15612" width="15.140625" style="314" customWidth="1"/>
    <col min="15613" max="15615" width="12.7109375" style="314" bestFit="1" customWidth="1"/>
    <col min="15616" max="15616" width="12.140625" style="314" customWidth="1"/>
    <col min="15617" max="15617" width="14.140625" style="314" customWidth="1"/>
    <col min="15618" max="15861" width="9.140625" style="314"/>
    <col min="15862" max="15862" width="7" style="314" customWidth="1"/>
    <col min="15863" max="15863" width="47.7109375" style="314" customWidth="1"/>
    <col min="15864" max="15864" width="39.140625" style="314" customWidth="1"/>
    <col min="15865" max="15865" width="20" style="314" customWidth="1"/>
    <col min="15866" max="15866" width="16.7109375" style="314" customWidth="1"/>
    <col min="15867" max="15867" width="13.7109375" style="314" customWidth="1"/>
    <col min="15868" max="15868" width="15.140625" style="314" customWidth="1"/>
    <col min="15869" max="15871" width="12.7109375" style="314" bestFit="1" customWidth="1"/>
    <col min="15872" max="15872" width="12.140625" style="314" customWidth="1"/>
    <col min="15873" max="15873" width="14.140625" style="314" customWidth="1"/>
    <col min="15874" max="16117" width="9.140625" style="314"/>
    <col min="16118" max="16118" width="7" style="314" customWidth="1"/>
    <col min="16119" max="16119" width="47.7109375" style="314" customWidth="1"/>
    <col min="16120" max="16120" width="39.140625" style="314" customWidth="1"/>
    <col min="16121" max="16121" width="20" style="314" customWidth="1"/>
    <col min="16122" max="16122" width="16.7109375" style="314" customWidth="1"/>
    <col min="16123" max="16123" width="13.7109375" style="314" customWidth="1"/>
    <col min="16124" max="16124" width="15.140625" style="314" customWidth="1"/>
    <col min="16125" max="16127" width="12.7109375" style="314" bestFit="1" customWidth="1"/>
    <col min="16128" max="16128" width="12.140625" style="314" customWidth="1"/>
    <col min="16129" max="16129" width="14.140625" style="314" customWidth="1"/>
    <col min="16130" max="16384" width="9.140625" style="314"/>
  </cols>
  <sheetData>
    <row r="1" spans="1:8" ht="15.75" x14ac:dyDescent="0.25">
      <c r="A1" s="1075" t="s">
        <v>892</v>
      </c>
      <c r="B1" s="1075"/>
    </row>
    <row r="3" spans="1:8" ht="34.5" customHeight="1" x14ac:dyDescent="0.25">
      <c r="A3" s="1087" t="s">
        <v>332</v>
      </c>
      <c r="B3" s="1087"/>
      <c r="C3" s="1087"/>
      <c r="D3" s="1087"/>
      <c r="E3" s="1087"/>
      <c r="F3" s="1087"/>
      <c r="G3" s="1087"/>
    </row>
    <row r="4" spans="1:8" ht="12.75" customHeight="1" x14ac:dyDescent="0.25">
      <c r="A4" s="316"/>
      <c r="B4" s="317"/>
      <c r="C4" s="317"/>
      <c r="D4" s="317"/>
      <c r="E4" s="318"/>
      <c r="F4" s="318"/>
      <c r="G4" s="318"/>
    </row>
    <row r="5" spans="1:8" ht="12.75" customHeight="1" thickBot="1" x14ac:dyDescent="0.3">
      <c r="A5" s="317"/>
      <c r="B5" s="317"/>
      <c r="C5" s="317"/>
      <c r="D5" s="317"/>
      <c r="E5" s="318"/>
      <c r="F5" s="318"/>
      <c r="G5" s="318"/>
    </row>
    <row r="6" spans="1:8" ht="36.75" customHeight="1" x14ac:dyDescent="0.2">
      <c r="A6" s="1079" t="s">
        <v>104</v>
      </c>
      <c r="B6" s="1080"/>
      <c r="C6" s="1083" t="s">
        <v>107</v>
      </c>
      <c r="D6" s="1088" t="s">
        <v>333</v>
      </c>
      <c r="E6" s="1085" t="s">
        <v>334</v>
      </c>
      <c r="F6" s="1085" t="s">
        <v>335</v>
      </c>
      <c r="G6" s="1090" t="s">
        <v>336</v>
      </c>
    </row>
    <row r="7" spans="1:8" ht="75.75" customHeight="1" thickBot="1" x14ac:dyDescent="0.25">
      <c r="A7" s="1081"/>
      <c r="B7" s="1082"/>
      <c r="C7" s="1084"/>
      <c r="D7" s="1089"/>
      <c r="E7" s="1086"/>
      <c r="F7" s="1086"/>
      <c r="G7" s="1091"/>
    </row>
    <row r="8" spans="1:8" ht="20.100000000000001" customHeight="1" x14ac:dyDescent="0.2">
      <c r="A8" s="1097">
        <v>304</v>
      </c>
      <c r="B8" s="1088" t="s">
        <v>1035</v>
      </c>
      <c r="C8" s="1096" t="s">
        <v>1036</v>
      </c>
      <c r="D8" s="319" t="s">
        <v>1037</v>
      </c>
      <c r="E8" s="320">
        <v>0</v>
      </c>
      <c r="F8" s="320">
        <v>36</v>
      </c>
      <c r="G8" s="321">
        <v>8</v>
      </c>
      <c r="H8" s="322"/>
    </row>
    <row r="9" spans="1:8" ht="20.100000000000001" customHeight="1" x14ac:dyDescent="0.2">
      <c r="A9" s="1053"/>
      <c r="B9" s="1077"/>
      <c r="C9" s="1056"/>
      <c r="D9" s="323" t="s">
        <v>1038</v>
      </c>
      <c r="E9" s="320">
        <v>0</v>
      </c>
      <c r="F9" s="320">
        <v>12</v>
      </c>
      <c r="G9" s="321">
        <v>12.22</v>
      </c>
      <c r="H9" s="322"/>
    </row>
    <row r="10" spans="1:8" ht="20.100000000000001" customHeight="1" x14ac:dyDescent="0.2">
      <c r="A10" s="1054"/>
      <c r="B10" s="1078"/>
      <c r="C10" s="1057"/>
      <c r="D10" s="324" t="s">
        <v>1039</v>
      </c>
      <c r="E10" s="325">
        <v>0</v>
      </c>
      <c r="F10" s="325">
        <v>48</v>
      </c>
      <c r="G10" s="326">
        <v>20.22</v>
      </c>
      <c r="H10" s="327"/>
    </row>
    <row r="11" spans="1:8" ht="20.100000000000001" customHeight="1" x14ac:dyDescent="0.2">
      <c r="A11" s="1052">
        <v>306</v>
      </c>
      <c r="B11" s="1076" t="s">
        <v>23</v>
      </c>
      <c r="C11" s="1055" t="s">
        <v>1036</v>
      </c>
      <c r="D11" s="319" t="s">
        <v>1037</v>
      </c>
      <c r="E11" s="320">
        <v>0</v>
      </c>
      <c r="F11" s="320">
        <v>0</v>
      </c>
      <c r="G11" s="321">
        <v>0</v>
      </c>
      <c r="H11" s="322"/>
    </row>
    <row r="12" spans="1:8" ht="20.100000000000001" customHeight="1" x14ac:dyDescent="0.2">
      <c r="A12" s="1053"/>
      <c r="B12" s="1077"/>
      <c r="C12" s="1056"/>
      <c r="D12" s="323" t="s">
        <v>1038</v>
      </c>
      <c r="E12" s="320">
        <v>0</v>
      </c>
      <c r="F12" s="320">
        <v>12</v>
      </c>
      <c r="G12" s="321">
        <v>6</v>
      </c>
      <c r="H12" s="322"/>
    </row>
    <row r="13" spans="1:8" ht="20.100000000000001" customHeight="1" x14ac:dyDescent="0.2">
      <c r="A13" s="1054"/>
      <c r="B13" s="1078"/>
      <c r="C13" s="1057"/>
      <c r="D13" s="324" t="s">
        <v>1039</v>
      </c>
      <c r="E13" s="325">
        <v>0</v>
      </c>
      <c r="F13" s="325">
        <v>12</v>
      </c>
      <c r="G13" s="326">
        <v>6</v>
      </c>
      <c r="H13" s="322"/>
    </row>
    <row r="14" spans="1:8" ht="20.100000000000001" customHeight="1" x14ac:dyDescent="0.2">
      <c r="A14" s="1052">
        <v>309</v>
      </c>
      <c r="B14" s="1076" t="s">
        <v>177</v>
      </c>
      <c r="C14" s="1055" t="s">
        <v>1036</v>
      </c>
      <c r="D14" s="319" t="s">
        <v>1037</v>
      </c>
      <c r="E14" s="320">
        <v>0</v>
      </c>
      <c r="F14" s="320">
        <v>0</v>
      </c>
      <c r="G14" s="321">
        <v>0</v>
      </c>
      <c r="H14" s="322"/>
    </row>
    <row r="15" spans="1:8" ht="20.100000000000001" customHeight="1" x14ac:dyDescent="0.2">
      <c r="A15" s="1053"/>
      <c r="B15" s="1077"/>
      <c r="C15" s="1056"/>
      <c r="D15" s="323" t="s">
        <v>1038</v>
      </c>
      <c r="E15" s="320">
        <v>2</v>
      </c>
      <c r="F15" s="320">
        <v>0</v>
      </c>
      <c r="G15" s="321">
        <v>9.25</v>
      </c>
      <c r="H15" s="322"/>
    </row>
    <row r="16" spans="1:8" ht="20.100000000000001" customHeight="1" x14ac:dyDescent="0.2">
      <c r="A16" s="1054"/>
      <c r="B16" s="1078"/>
      <c r="C16" s="1057"/>
      <c r="D16" s="324" t="s">
        <v>1039</v>
      </c>
      <c r="E16" s="325">
        <v>2</v>
      </c>
      <c r="F16" s="325">
        <v>0</v>
      </c>
      <c r="G16" s="326">
        <v>9.25</v>
      </c>
      <c r="H16" s="322"/>
    </row>
    <row r="17" spans="1:8" ht="20.100000000000001" customHeight="1" x14ac:dyDescent="0.2">
      <c r="A17" s="1052">
        <v>312</v>
      </c>
      <c r="B17" s="1055" t="s">
        <v>26</v>
      </c>
      <c r="C17" s="1092" t="s">
        <v>1040</v>
      </c>
      <c r="D17" s="328" t="s">
        <v>1037</v>
      </c>
      <c r="E17" s="329">
        <v>0</v>
      </c>
      <c r="F17" s="329">
        <v>0</v>
      </c>
      <c r="G17" s="330">
        <v>253</v>
      </c>
      <c r="H17" s="322"/>
    </row>
    <row r="18" spans="1:8" ht="20.100000000000001" customHeight="1" x14ac:dyDescent="0.2">
      <c r="A18" s="1053"/>
      <c r="B18" s="1056"/>
      <c r="C18" s="1093"/>
      <c r="D18" s="331" t="s">
        <v>1038</v>
      </c>
      <c r="E18" s="332">
        <v>0</v>
      </c>
      <c r="F18" s="332">
        <v>0</v>
      </c>
      <c r="G18" s="333">
        <v>1</v>
      </c>
      <c r="H18" s="322"/>
    </row>
    <row r="19" spans="1:8" ht="20.100000000000001" customHeight="1" x14ac:dyDescent="0.2">
      <c r="A19" s="1053"/>
      <c r="B19" s="1056"/>
      <c r="C19" s="1093"/>
      <c r="D19" s="331" t="s">
        <v>1039</v>
      </c>
      <c r="E19" s="332">
        <v>0</v>
      </c>
      <c r="F19" s="332">
        <v>0</v>
      </c>
      <c r="G19" s="333">
        <v>254</v>
      </c>
      <c r="H19" s="322"/>
    </row>
    <row r="20" spans="1:8" ht="20.100000000000001" customHeight="1" x14ac:dyDescent="0.2">
      <c r="A20" s="1053"/>
      <c r="B20" s="1056"/>
      <c r="C20" s="1093" t="s">
        <v>1036</v>
      </c>
      <c r="D20" s="334" t="s">
        <v>1037</v>
      </c>
      <c r="E20" s="332">
        <v>3</v>
      </c>
      <c r="F20" s="332">
        <v>30</v>
      </c>
      <c r="G20" s="333">
        <v>24</v>
      </c>
      <c r="H20" s="322"/>
    </row>
    <row r="21" spans="1:8" ht="20.100000000000001" customHeight="1" x14ac:dyDescent="0.2">
      <c r="A21" s="1053"/>
      <c r="B21" s="1056"/>
      <c r="C21" s="1093"/>
      <c r="D21" s="331" t="s">
        <v>1038</v>
      </c>
      <c r="E21" s="332">
        <v>2</v>
      </c>
      <c r="F21" s="332">
        <v>2</v>
      </c>
      <c r="G21" s="333">
        <v>1</v>
      </c>
    </row>
    <row r="22" spans="1:8" ht="20.100000000000001" customHeight="1" x14ac:dyDescent="0.2">
      <c r="A22" s="1053"/>
      <c r="B22" s="1056"/>
      <c r="C22" s="1094"/>
      <c r="D22" s="335" t="s">
        <v>1039</v>
      </c>
      <c r="E22" s="332">
        <v>5</v>
      </c>
      <c r="F22" s="332">
        <v>32</v>
      </c>
      <c r="G22" s="333">
        <v>25</v>
      </c>
    </row>
    <row r="23" spans="1:8" ht="20.100000000000001" customHeight="1" x14ac:dyDescent="0.2">
      <c r="A23" s="1053"/>
      <c r="B23" s="1056"/>
      <c r="C23" s="1055" t="s">
        <v>1041</v>
      </c>
      <c r="D23" s="319" t="s">
        <v>1037</v>
      </c>
      <c r="E23" s="336">
        <v>3</v>
      </c>
      <c r="F23" s="336">
        <v>30</v>
      </c>
      <c r="G23" s="337">
        <v>277</v>
      </c>
    </row>
    <row r="24" spans="1:8" ht="20.100000000000001" customHeight="1" x14ac:dyDescent="0.2">
      <c r="A24" s="1053"/>
      <c r="B24" s="1056"/>
      <c r="C24" s="1056"/>
      <c r="D24" s="323" t="s">
        <v>1038</v>
      </c>
      <c r="E24" s="338">
        <v>2</v>
      </c>
      <c r="F24" s="338">
        <v>2</v>
      </c>
      <c r="G24" s="339">
        <v>2</v>
      </c>
    </row>
    <row r="25" spans="1:8" ht="20.100000000000001" customHeight="1" x14ac:dyDescent="0.2">
      <c r="A25" s="1054"/>
      <c r="B25" s="1057"/>
      <c r="C25" s="1057"/>
      <c r="D25" s="324" t="s">
        <v>1039</v>
      </c>
      <c r="E25" s="325">
        <v>5</v>
      </c>
      <c r="F25" s="325">
        <v>32</v>
      </c>
      <c r="G25" s="326">
        <v>279</v>
      </c>
    </row>
    <row r="26" spans="1:8" ht="20.100000000000001" customHeight="1" x14ac:dyDescent="0.2">
      <c r="A26" s="1052">
        <v>313</v>
      </c>
      <c r="B26" s="1055" t="s">
        <v>27</v>
      </c>
      <c r="C26" s="1092" t="s">
        <v>1040</v>
      </c>
      <c r="D26" s="328" t="s">
        <v>1037</v>
      </c>
      <c r="E26" s="329">
        <v>0</v>
      </c>
      <c r="F26" s="329">
        <v>72</v>
      </c>
      <c r="G26" s="330">
        <v>378</v>
      </c>
    </row>
    <row r="27" spans="1:8" ht="20.100000000000001" customHeight="1" x14ac:dyDescent="0.2">
      <c r="A27" s="1053"/>
      <c r="B27" s="1056"/>
      <c r="C27" s="1093"/>
      <c r="D27" s="331" t="s">
        <v>1038</v>
      </c>
      <c r="E27" s="332">
        <v>0</v>
      </c>
      <c r="F27" s="332">
        <v>14</v>
      </c>
      <c r="G27" s="333">
        <v>0</v>
      </c>
    </row>
    <row r="28" spans="1:8" ht="20.100000000000001" customHeight="1" x14ac:dyDescent="0.2">
      <c r="A28" s="1053"/>
      <c r="B28" s="1056"/>
      <c r="C28" s="1093"/>
      <c r="D28" s="331" t="s">
        <v>1039</v>
      </c>
      <c r="E28" s="332">
        <v>0</v>
      </c>
      <c r="F28" s="332">
        <v>86</v>
      </c>
      <c r="G28" s="333">
        <v>378</v>
      </c>
    </row>
    <row r="29" spans="1:8" ht="20.100000000000001" customHeight="1" x14ac:dyDescent="0.2">
      <c r="A29" s="1053"/>
      <c r="B29" s="1056"/>
      <c r="C29" s="1093" t="s">
        <v>1036</v>
      </c>
      <c r="D29" s="334" t="s">
        <v>1037</v>
      </c>
      <c r="E29" s="332">
        <v>0</v>
      </c>
      <c r="F29" s="332">
        <v>77</v>
      </c>
      <c r="G29" s="333">
        <v>1413.3</v>
      </c>
    </row>
    <row r="30" spans="1:8" ht="20.100000000000001" customHeight="1" x14ac:dyDescent="0.2">
      <c r="A30" s="1053"/>
      <c r="B30" s="1056"/>
      <c r="C30" s="1093"/>
      <c r="D30" s="331" t="s">
        <v>1038</v>
      </c>
      <c r="E30" s="332">
        <v>0</v>
      </c>
      <c r="F30" s="332">
        <v>0</v>
      </c>
      <c r="G30" s="333">
        <v>236.18</v>
      </c>
    </row>
    <row r="31" spans="1:8" ht="20.100000000000001" customHeight="1" x14ac:dyDescent="0.2">
      <c r="A31" s="1053"/>
      <c r="B31" s="1056"/>
      <c r="C31" s="1094"/>
      <c r="D31" s="335" t="s">
        <v>1039</v>
      </c>
      <c r="E31" s="340">
        <v>0</v>
      </c>
      <c r="F31" s="340">
        <v>77</v>
      </c>
      <c r="G31" s="341">
        <v>1649.48</v>
      </c>
    </row>
    <row r="32" spans="1:8" ht="20.100000000000001" customHeight="1" x14ac:dyDescent="0.2">
      <c r="A32" s="1053"/>
      <c r="B32" s="1056"/>
      <c r="C32" s="1055" t="s">
        <v>1041</v>
      </c>
      <c r="D32" s="319" t="s">
        <v>1037</v>
      </c>
      <c r="E32" s="338">
        <v>0</v>
      </c>
      <c r="F32" s="338">
        <v>149</v>
      </c>
      <c r="G32" s="339">
        <v>1791.3</v>
      </c>
    </row>
    <row r="33" spans="1:7" ht="20.100000000000001" customHeight="1" x14ac:dyDescent="0.2">
      <c r="A33" s="1053"/>
      <c r="B33" s="1056"/>
      <c r="C33" s="1056"/>
      <c r="D33" s="323" t="s">
        <v>1038</v>
      </c>
      <c r="E33" s="338">
        <v>0</v>
      </c>
      <c r="F33" s="338">
        <v>14</v>
      </c>
      <c r="G33" s="339">
        <v>236.18</v>
      </c>
    </row>
    <row r="34" spans="1:7" ht="20.100000000000001" customHeight="1" x14ac:dyDescent="0.2">
      <c r="A34" s="1054"/>
      <c r="B34" s="1057"/>
      <c r="C34" s="1057"/>
      <c r="D34" s="324" t="s">
        <v>1039</v>
      </c>
      <c r="E34" s="338">
        <v>0</v>
      </c>
      <c r="F34" s="338">
        <v>163</v>
      </c>
      <c r="G34" s="339">
        <v>2027.48</v>
      </c>
    </row>
    <row r="35" spans="1:7" ht="20.100000000000001" customHeight="1" x14ac:dyDescent="0.2">
      <c r="A35" s="1052">
        <v>314</v>
      </c>
      <c r="B35" s="1055" t="s">
        <v>28</v>
      </c>
      <c r="C35" s="1092" t="s">
        <v>1040</v>
      </c>
      <c r="D35" s="342" t="s">
        <v>1037</v>
      </c>
      <c r="E35" s="329">
        <v>25</v>
      </c>
      <c r="F35" s="329">
        <v>0</v>
      </c>
      <c r="G35" s="330">
        <v>0</v>
      </c>
    </row>
    <row r="36" spans="1:7" ht="20.100000000000001" customHeight="1" x14ac:dyDescent="0.2">
      <c r="A36" s="1053"/>
      <c r="B36" s="1056"/>
      <c r="C36" s="1093"/>
      <c r="D36" s="343" t="s">
        <v>1038</v>
      </c>
      <c r="E36" s="332">
        <v>1</v>
      </c>
      <c r="F36" s="332">
        <v>0</v>
      </c>
      <c r="G36" s="333">
        <v>0</v>
      </c>
    </row>
    <row r="37" spans="1:7" ht="20.100000000000001" customHeight="1" x14ac:dyDescent="0.2">
      <c r="A37" s="1053"/>
      <c r="B37" s="1056"/>
      <c r="C37" s="1093"/>
      <c r="D37" s="343" t="s">
        <v>1039</v>
      </c>
      <c r="E37" s="332">
        <v>26</v>
      </c>
      <c r="F37" s="332">
        <v>0</v>
      </c>
      <c r="G37" s="333">
        <v>0</v>
      </c>
    </row>
    <row r="38" spans="1:7" ht="20.100000000000001" customHeight="1" x14ac:dyDescent="0.2">
      <c r="A38" s="1053"/>
      <c r="B38" s="1056"/>
      <c r="C38" s="1093" t="s">
        <v>1036</v>
      </c>
      <c r="D38" s="344" t="s">
        <v>1037</v>
      </c>
      <c r="E38" s="332">
        <v>23.2</v>
      </c>
      <c r="F38" s="332">
        <v>32</v>
      </c>
      <c r="G38" s="333">
        <v>143.4</v>
      </c>
    </row>
    <row r="39" spans="1:7" ht="20.100000000000001" customHeight="1" x14ac:dyDescent="0.2">
      <c r="A39" s="1053"/>
      <c r="B39" s="1056"/>
      <c r="C39" s="1093"/>
      <c r="D39" s="343" t="s">
        <v>1038</v>
      </c>
      <c r="E39" s="332">
        <v>1.2</v>
      </c>
      <c r="F39" s="332">
        <v>34</v>
      </c>
      <c r="G39" s="333">
        <v>4</v>
      </c>
    </row>
    <row r="40" spans="1:7" ht="20.100000000000001" customHeight="1" x14ac:dyDescent="0.2">
      <c r="A40" s="1053"/>
      <c r="B40" s="1056"/>
      <c r="C40" s="1094"/>
      <c r="D40" s="345" t="s">
        <v>1039</v>
      </c>
      <c r="E40" s="340">
        <v>24.4</v>
      </c>
      <c r="F40" s="340">
        <v>66</v>
      </c>
      <c r="G40" s="341">
        <v>147.4</v>
      </c>
    </row>
    <row r="41" spans="1:7" ht="20.100000000000001" customHeight="1" x14ac:dyDescent="0.2">
      <c r="A41" s="1053"/>
      <c r="B41" s="1056"/>
      <c r="C41" s="1055" t="s">
        <v>1041</v>
      </c>
      <c r="D41" s="319" t="s">
        <v>1037</v>
      </c>
      <c r="E41" s="338">
        <v>48.2</v>
      </c>
      <c r="F41" s="338">
        <v>32</v>
      </c>
      <c r="G41" s="339">
        <v>143.4</v>
      </c>
    </row>
    <row r="42" spans="1:7" ht="20.100000000000001" customHeight="1" x14ac:dyDescent="0.2">
      <c r="A42" s="1053"/>
      <c r="B42" s="1056"/>
      <c r="C42" s="1056"/>
      <c r="D42" s="323" t="s">
        <v>1038</v>
      </c>
      <c r="E42" s="338">
        <v>2.2000000000000002</v>
      </c>
      <c r="F42" s="338">
        <v>34</v>
      </c>
      <c r="G42" s="339">
        <v>4</v>
      </c>
    </row>
    <row r="43" spans="1:7" ht="20.100000000000001" customHeight="1" x14ac:dyDescent="0.2">
      <c r="A43" s="1054"/>
      <c r="B43" s="1057"/>
      <c r="C43" s="1057"/>
      <c r="D43" s="324" t="s">
        <v>1039</v>
      </c>
      <c r="E43" s="325">
        <v>50.4</v>
      </c>
      <c r="F43" s="325">
        <v>66</v>
      </c>
      <c r="G43" s="326">
        <v>147.4</v>
      </c>
    </row>
    <row r="44" spans="1:7" ht="20.100000000000001" customHeight="1" x14ac:dyDescent="0.2">
      <c r="A44" s="1052">
        <v>315</v>
      </c>
      <c r="B44" s="1055" t="s">
        <v>181</v>
      </c>
      <c r="C44" s="1092" t="s">
        <v>1040</v>
      </c>
      <c r="D44" s="328" t="s">
        <v>1037</v>
      </c>
      <c r="E44" s="329">
        <v>52.900000000000006</v>
      </c>
      <c r="F44" s="329">
        <v>0</v>
      </c>
      <c r="G44" s="330">
        <v>62.5</v>
      </c>
    </row>
    <row r="45" spans="1:7" ht="20.100000000000001" customHeight="1" x14ac:dyDescent="0.2">
      <c r="A45" s="1053"/>
      <c r="B45" s="1056"/>
      <c r="C45" s="1093"/>
      <c r="D45" s="331" t="s">
        <v>1038</v>
      </c>
      <c r="E45" s="332">
        <v>1.9000000000000001</v>
      </c>
      <c r="F45" s="332">
        <v>0</v>
      </c>
      <c r="G45" s="333">
        <v>2.7</v>
      </c>
    </row>
    <row r="46" spans="1:7" ht="20.100000000000001" customHeight="1" x14ac:dyDescent="0.2">
      <c r="A46" s="1053"/>
      <c r="B46" s="1056"/>
      <c r="C46" s="1093"/>
      <c r="D46" s="331" t="s">
        <v>1039</v>
      </c>
      <c r="E46" s="332">
        <v>54.800000000000004</v>
      </c>
      <c r="F46" s="332">
        <v>0</v>
      </c>
      <c r="G46" s="333">
        <v>65.2</v>
      </c>
    </row>
    <row r="47" spans="1:7" ht="20.100000000000001" customHeight="1" x14ac:dyDescent="0.2">
      <c r="A47" s="1053"/>
      <c r="B47" s="1056"/>
      <c r="C47" s="1093" t="s">
        <v>1036</v>
      </c>
      <c r="D47" s="334" t="s">
        <v>1037</v>
      </c>
      <c r="E47" s="332">
        <v>0.2</v>
      </c>
      <c r="F47" s="332">
        <v>3</v>
      </c>
      <c r="G47" s="333">
        <v>76.98</v>
      </c>
    </row>
    <row r="48" spans="1:7" ht="20.100000000000001" customHeight="1" x14ac:dyDescent="0.2">
      <c r="A48" s="1053"/>
      <c r="B48" s="1056"/>
      <c r="C48" s="1093"/>
      <c r="D48" s="331" t="s">
        <v>1038</v>
      </c>
      <c r="E48" s="332">
        <v>2.1500000000000004</v>
      </c>
      <c r="F48" s="332">
        <v>0</v>
      </c>
      <c r="G48" s="333">
        <v>124.51</v>
      </c>
    </row>
    <row r="49" spans="1:7" ht="20.100000000000001" customHeight="1" x14ac:dyDescent="0.2">
      <c r="A49" s="1053"/>
      <c r="B49" s="1056"/>
      <c r="C49" s="1094"/>
      <c r="D49" s="335" t="s">
        <v>1039</v>
      </c>
      <c r="E49" s="340">
        <v>2.3500000000000005</v>
      </c>
      <c r="F49" s="340">
        <v>3</v>
      </c>
      <c r="G49" s="341">
        <v>201.49</v>
      </c>
    </row>
    <row r="50" spans="1:7" ht="20.100000000000001" customHeight="1" x14ac:dyDescent="0.2">
      <c r="A50" s="1053"/>
      <c r="B50" s="1056"/>
      <c r="C50" s="1055" t="s">
        <v>1041</v>
      </c>
      <c r="D50" s="319" t="s">
        <v>1037</v>
      </c>
      <c r="E50" s="338">
        <v>53.100000000000009</v>
      </c>
      <c r="F50" s="338">
        <v>3</v>
      </c>
      <c r="G50" s="339">
        <v>139.48000000000002</v>
      </c>
    </row>
    <row r="51" spans="1:7" ht="20.100000000000001" customHeight="1" x14ac:dyDescent="0.2">
      <c r="A51" s="1053"/>
      <c r="B51" s="1056"/>
      <c r="C51" s="1056"/>
      <c r="D51" s="323" t="s">
        <v>1038</v>
      </c>
      <c r="E51" s="338">
        <v>4.0500000000000007</v>
      </c>
      <c r="F51" s="338">
        <v>0</v>
      </c>
      <c r="G51" s="339">
        <v>127.21000000000001</v>
      </c>
    </row>
    <row r="52" spans="1:7" ht="20.100000000000001" customHeight="1" x14ac:dyDescent="0.2">
      <c r="A52" s="1054"/>
      <c r="B52" s="1057"/>
      <c r="C52" s="1057"/>
      <c r="D52" s="324" t="s">
        <v>1039</v>
      </c>
      <c r="E52" s="338">
        <v>57.150000000000006</v>
      </c>
      <c r="F52" s="338">
        <v>3</v>
      </c>
      <c r="G52" s="339">
        <v>266.69</v>
      </c>
    </row>
    <row r="53" spans="1:7" ht="20.100000000000001" customHeight="1" x14ac:dyDescent="0.2">
      <c r="A53" s="1052">
        <v>317</v>
      </c>
      <c r="B53" s="1055" t="s">
        <v>60</v>
      </c>
      <c r="C53" s="1092" t="s">
        <v>1040</v>
      </c>
      <c r="D53" s="342" t="s">
        <v>1037</v>
      </c>
      <c r="E53" s="329">
        <v>5</v>
      </c>
      <c r="F53" s="329">
        <v>20</v>
      </c>
      <c r="G53" s="330">
        <v>814</v>
      </c>
    </row>
    <row r="54" spans="1:7" ht="20.100000000000001" customHeight="1" x14ac:dyDescent="0.2">
      <c r="A54" s="1053"/>
      <c r="B54" s="1056"/>
      <c r="C54" s="1093"/>
      <c r="D54" s="343" t="s">
        <v>1038</v>
      </c>
      <c r="E54" s="332">
        <v>1</v>
      </c>
      <c r="F54" s="332">
        <v>0</v>
      </c>
      <c r="G54" s="333">
        <v>23</v>
      </c>
    </row>
    <row r="55" spans="1:7" ht="20.100000000000001" customHeight="1" x14ac:dyDescent="0.2">
      <c r="A55" s="1053"/>
      <c r="B55" s="1056"/>
      <c r="C55" s="1093"/>
      <c r="D55" s="343" t="s">
        <v>1039</v>
      </c>
      <c r="E55" s="332">
        <v>6</v>
      </c>
      <c r="F55" s="332">
        <v>20</v>
      </c>
      <c r="G55" s="333">
        <v>837</v>
      </c>
    </row>
    <row r="56" spans="1:7" ht="20.100000000000001" customHeight="1" x14ac:dyDescent="0.2">
      <c r="A56" s="1053"/>
      <c r="B56" s="1056"/>
      <c r="C56" s="1093" t="s">
        <v>1036</v>
      </c>
      <c r="D56" s="344" t="s">
        <v>1037</v>
      </c>
      <c r="E56" s="332">
        <v>0</v>
      </c>
      <c r="F56" s="332">
        <v>0</v>
      </c>
      <c r="G56" s="333">
        <v>7</v>
      </c>
    </row>
    <row r="57" spans="1:7" ht="20.100000000000001" customHeight="1" x14ac:dyDescent="0.2">
      <c r="A57" s="1053"/>
      <c r="B57" s="1056"/>
      <c r="C57" s="1093"/>
      <c r="D57" s="343" t="s">
        <v>1038</v>
      </c>
      <c r="E57" s="332">
        <v>0</v>
      </c>
      <c r="F57" s="332">
        <v>0</v>
      </c>
      <c r="G57" s="333">
        <v>121</v>
      </c>
    </row>
    <row r="58" spans="1:7" ht="20.100000000000001" customHeight="1" x14ac:dyDescent="0.2">
      <c r="A58" s="1053"/>
      <c r="B58" s="1056"/>
      <c r="C58" s="1094"/>
      <c r="D58" s="345" t="s">
        <v>1039</v>
      </c>
      <c r="E58" s="340">
        <v>0</v>
      </c>
      <c r="F58" s="340">
        <v>0</v>
      </c>
      <c r="G58" s="341">
        <v>128</v>
      </c>
    </row>
    <row r="59" spans="1:7" ht="20.100000000000001" customHeight="1" x14ac:dyDescent="0.2">
      <c r="A59" s="1053"/>
      <c r="B59" s="1056"/>
      <c r="C59" s="1055" t="s">
        <v>1041</v>
      </c>
      <c r="D59" s="319" t="s">
        <v>1037</v>
      </c>
      <c r="E59" s="338">
        <v>5</v>
      </c>
      <c r="F59" s="338">
        <v>20</v>
      </c>
      <c r="G59" s="339">
        <v>821</v>
      </c>
    </row>
    <row r="60" spans="1:7" ht="20.100000000000001" customHeight="1" x14ac:dyDescent="0.2">
      <c r="A60" s="1053"/>
      <c r="B60" s="1056"/>
      <c r="C60" s="1056"/>
      <c r="D60" s="323" t="s">
        <v>1038</v>
      </c>
      <c r="E60" s="338">
        <v>1</v>
      </c>
      <c r="F60" s="338">
        <v>0</v>
      </c>
      <c r="G60" s="339">
        <v>144</v>
      </c>
    </row>
    <row r="61" spans="1:7" ht="20.100000000000001" customHeight="1" x14ac:dyDescent="0.2">
      <c r="A61" s="1054"/>
      <c r="B61" s="1057"/>
      <c r="C61" s="1057"/>
      <c r="D61" s="324" t="s">
        <v>1039</v>
      </c>
      <c r="E61" s="338">
        <v>6</v>
      </c>
      <c r="F61" s="338">
        <v>20</v>
      </c>
      <c r="G61" s="339">
        <v>965</v>
      </c>
    </row>
    <row r="62" spans="1:7" ht="20.100000000000001" customHeight="1" x14ac:dyDescent="0.2">
      <c r="A62" s="1052">
        <v>322</v>
      </c>
      <c r="B62" s="1055" t="s">
        <v>135</v>
      </c>
      <c r="C62" s="1092" t="s">
        <v>1040</v>
      </c>
      <c r="D62" s="342" t="s">
        <v>1037</v>
      </c>
      <c r="E62" s="329">
        <v>0</v>
      </c>
      <c r="F62" s="346">
        <v>0</v>
      </c>
      <c r="G62" s="330">
        <v>380</v>
      </c>
    </row>
    <row r="63" spans="1:7" ht="20.100000000000001" customHeight="1" x14ac:dyDescent="0.2">
      <c r="A63" s="1053"/>
      <c r="B63" s="1056"/>
      <c r="C63" s="1093"/>
      <c r="D63" s="343" t="s">
        <v>1038</v>
      </c>
      <c r="E63" s="332">
        <v>0</v>
      </c>
      <c r="F63" s="347">
        <v>0</v>
      </c>
      <c r="G63" s="333">
        <v>23</v>
      </c>
    </row>
    <row r="64" spans="1:7" ht="20.100000000000001" customHeight="1" x14ac:dyDescent="0.2">
      <c r="A64" s="1053"/>
      <c r="B64" s="1056"/>
      <c r="C64" s="1093"/>
      <c r="D64" s="343" t="s">
        <v>1039</v>
      </c>
      <c r="E64" s="332">
        <v>0</v>
      </c>
      <c r="F64" s="347">
        <v>0</v>
      </c>
      <c r="G64" s="333">
        <v>403</v>
      </c>
    </row>
    <row r="65" spans="1:8" ht="20.100000000000001" customHeight="1" x14ac:dyDescent="0.2">
      <c r="A65" s="1053"/>
      <c r="B65" s="1056"/>
      <c r="C65" s="1093" t="s">
        <v>1036</v>
      </c>
      <c r="D65" s="344" t="s">
        <v>1037</v>
      </c>
      <c r="E65" s="332">
        <v>0</v>
      </c>
      <c r="F65" s="347">
        <v>0</v>
      </c>
      <c r="G65" s="333">
        <v>9</v>
      </c>
    </row>
    <row r="66" spans="1:8" ht="20.100000000000001" customHeight="1" x14ac:dyDescent="0.2">
      <c r="A66" s="1053"/>
      <c r="B66" s="1056"/>
      <c r="C66" s="1093"/>
      <c r="D66" s="343" t="s">
        <v>1038</v>
      </c>
      <c r="E66" s="332">
        <v>0</v>
      </c>
      <c r="F66" s="347">
        <v>0</v>
      </c>
      <c r="G66" s="333">
        <v>30.5</v>
      </c>
    </row>
    <row r="67" spans="1:8" ht="20.100000000000001" customHeight="1" x14ac:dyDescent="0.2">
      <c r="A67" s="1053"/>
      <c r="B67" s="1056"/>
      <c r="C67" s="1094"/>
      <c r="D67" s="345" t="s">
        <v>1039</v>
      </c>
      <c r="E67" s="340">
        <v>0</v>
      </c>
      <c r="F67" s="348">
        <v>0</v>
      </c>
      <c r="G67" s="341">
        <v>39.5</v>
      </c>
      <c r="H67" s="322"/>
    </row>
    <row r="68" spans="1:8" ht="20.100000000000001" customHeight="1" x14ac:dyDescent="0.2">
      <c r="A68" s="1053"/>
      <c r="B68" s="1056"/>
      <c r="C68" s="1055" t="s">
        <v>1041</v>
      </c>
      <c r="D68" s="319" t="s">
        <v>1037</v>
      </c>
      <c r="E68" s="338">
        <v>0</v>
      </c>
      <c r="F68" s="338">
        <v>0</v>
      </c>
      <c r="G68" s="339">
        <v>389</v>
      </c>
    </row>
    <row r="69" spans="1:8" ht="20.100000000000001" customHeight="1" x14ac:dyDescent="0.2">
      <c r="A69" s="1053"/>
      <c r="B69" s="1056"/>
      <c r="C69" s="1056"/>
      <c r="D69" s="323" t="s">
        <v>1038</v>
      </c>
      <c r="E69" s="338">
        <v>0</v>
      </c>
      <c r="F69" s="338">
        <v>0</v>
      </c>
      <c r="G69" s="339">
        <v>53.5</v>
      </c>
    </row>
    <row r="70" spans="1:8" ht="20.100000000000001" customHeight="1" thickBot="1" x14ac:dyDescent="0.25">
      <c r="A70" s="1053"/>
      <c r="B70" s="1056"/>
      <c r="C70" s="1056"/>
      <c r="D70" s="323" t="s">
        <v>1039</v>
      </c>
      <c r="E70" s="338">
        <v>0</v>
      </c>
      <c r="F70" s="338">
        <v>0</v>
      </c>
      <c r="G70" s="339">
        <v>442.5</v>
      </c>
    </row>
    <row r="71" spans="1:8" ht="20.100000000000001" customHeight="1" x14ac:dyDescent="0.2">
      <c r="A71" s="1097">
        <v>327</v>
      </c>
      <c r="B71" s="1096" t="s">
        <v>136</v>
      </c>
      <c r="C71" s="1095" t="s">
        <v>1040</v>
      </c>
      <c r="D71" s="793" t="s">
        <v>1037</v>
      </c>
      <c r="E71" s="794">
        <v>39.9</v>
      </c>
      <c r="F71" s="795">
        <v>0</v>
      </c>
      <c r="G71" s="796">
        <v>35</v>
      </c>
    </row>
    <row r="72" spans="1:8" ht="20.100000000000001" customHeight="1" x14ac:dyDescent="0.2">
      <c r="A72" s="1053"/>
      <c r="B72" s="1056"/>
      <c r="C72" s="1093"/>
      <c r="D72" s="343" t="s">
        <v>1038</v>
      </c>
      <c r="E72" s="349">
        <v>3.1</v>
      </c>
      <c r="F72" s="332">
        <v>0</v>
      </c>
      <c r="G72" s="333">
        <v>0</v>
      </c>
    </row>
    <row r="73" spans="1:8" ht="20.100000000000001" customHeight="1" x14ac:dyDescent="0.2">
      <c r="A73" s="1053"/>
      <c r="B73" s="1056"/>
      <c r="C73" s="1093"/>
      <c r="D73" s="343" t="s">
        <v>1039</v>
      </c>
      <c r="E73" s="349">
        <v>43</v>
      </c>
      <c r="F73" s="332">
        <v>0</v>
      </c>
      <c r="G73" s="333">
        <v>35</v>
      </c>
    </row>
    <row r="74" spans="1:8" ht="20.100000000000001" customHeight="1" x14ac:dyDescent="0.2">
      <c r="A74" s="1053"/>
      <c r="B74" s="1056"/>
      <c r="C74" s="1093" t="s">
        <v>1036</v>
      </c>
      <c r="D74" s="344" t="s">
        <v>1037</v>
      </c>
      <c r="E74" s="349">
        <v>4.2</v>
      </c>
      <c r="F74" s="332">
        <v>19</v>
      </c>
      <c r="G74" s="333">
        <v>1</v>
      </c>
    </row>
    <row r="75" spans="1:8" ht="20.100000000000001" customHeight="1" x14ac:dyDescent="0.2">
      <c r="A75" s="1053"/>
      <c r="B75" s="1056"/>
      <c r="C75" s="1093"/>
      <c r="D75" s="343" t="s">
        <v>1038</v>
      </c>
      <c r="E75" s="349">
        <v>0</v>
      </c>
      <c r="F75" s="332">
        <v>0</v>
      </c>
      <c r="G75" s="333">
        <v>0</v>
      </c>
    </row>
    <row r="76" spans="1:8" ht="20.100000000000001" customHeight="1" x14ac:dyDescent="0.2">
      <c r="A76" s="1053"/>
      <c r="B76" s="1056"/>
      <c r="C76" s="1094"/>
      <c r="D76" s="345" t="s">
        <v>1039</v>
      </c>
      <c r="E76" s="350">
        <v>4.2</v>
      </c>
      <c r="F76" s="340">
        <v>19</v>
      </c>
      <c r="G76" s="341">
        <v>1</v>
      </c>
    </row>
    <row r="77" spans="1:8" ht="20.100000000000001" customHeight="1" x14ac:dyDescent="0.2">
      <c r="A77" s="1053"/>
      <c r="B77" s="1056"/>
      <c r="C77" s="1055" t="s">
        <v>1041</v>
      </c>
      <c r="D77" s="319" t="s">
        <v>1037</v>
      </c>
      <c r="E77" s="338">
        <v>44.1</v>
      </c>
      <c r="F77" s="338">
        <v>19</v>
      </c>
      <c r="G77" s="339">
        <v>36</v>
      </c>
    </row>
    <row r="78" spans="1:8" ht="20.100000000000001" customHeight="1" x14ac:dyDescent="0.2">
      <c r="A78" s="1053"/>
      <c r="B78" s="1056"/>
      <c r="C78" s="1056"/>
      <c r="D78" s="323" t="s">
        <v>1038</v>
      </c>
      <c r="E78" s="338">
        <v>3.1</v>
      </c>
      <c r="F78" s="338">
        <v>0</v>
      </c>
      <c r="G78" s="339">
        <v>0</v>
      </c>
    </row>
    <row r="79" spans="1:8" ht="20.100000000000001" customHeight="1" thickBot="1" x14ac:dyDescent="0.25">
      <c r="A79" s="1054"/>
      <c r="B79" s="1074"/>
      <c r="C79" s="1074"/>
      <c r="D79" s="373" t="s">
        <v>1039</v>
      </c>
      <c r="E79" s="797">
        <v>47.2</v>
      </c>
      <c r="F79" s="797">
        <v>19</v>
      </c>
      <c r="G79" s="798">
        <v>36</v>
      </c>
    </row>
    <row r="80" spans="1:8" ht="20.100000000000001" customHeight="1" x14ac:dyDescent="0.2">
      <c r="A80" s="1053">
        <v>329</v>
      </c>
      <c r="B80" s="1056" t="s">
        <v>182</v>
      </c>
      <c r="C80" s="1093" t="s">
        <v>1040</v>
      </c>
      <c r="D80" s="334" t="s">
        <v>1037</v>
      </c>
      <c r="E80" s="353">
        <v>15</v>
      </c>
      <c r="F80" s="353">
        <v>62</v>
      </c>
      <c r="G80" s="354">
        <v>0</v>
      </c>
    </row>
    <row r="81" spans="1:7" ht="20.100000000000001" customHeight="1" x14ac:dyDescent="0.2">
      <c r="A81" s="1053"/>
      <c r="B81" s="1056"/>
      <c r="C81" s="1093"/>
      <c r="D81" s="331" t="s">
        <v>1038</v>
      </c>
      <c r="E81" s="353">
        <v>0</v>
      </c>
      <c r="F81" s="353">
        <v>0</v>
      </c>
      <c r="G81" s="354">
        <v>0</v>
      </c>
    </row>
    <row r="82" spans="1:7" ht="20.100000000000001" customHeight="1" x14ac:dyDescent="0.2">
      <c r="A82" s="1053"/>
      <c r="B82" s="1056"/>
      <c r="C82" s="1093"/>
      <c r="D82" s="331" t="s">
        <v>1039</v>
      </c>
      <c r="E82" s="353">
        <v>15</v>
      </c>
      <c r="F82" s="353">
        <v>62</v>
      </c>
      <c r="G82" s="354">
        <v>0</v>
      </c>
    </row>
    <row r="83" spans="1:7" ht="20.100000000000001" customHeight="1" x14ac:dyDescent="0.2">
      <c r="A83" s="1053"/>
      <c r="B83" s="1056"/>
      <c r="C83" s="1093" t="s">
        <v>1036</v>
      </c>
      <c r="D83" s="334" t="s">
        <v>1037</v>
      </c>
      <c r="E83" s="353">
        <v>0</v>
      </c>
      <c r="F83" s="353">
        <v>150</v>
      </c>
      <c r="G83" s="354">
        <v>0</v>
      </c>
    </row>
    <row r="84" spans="1:7" ht="20.100000000000001" customHeight="1" x14ac:dyDescent="0.2">
      <c r="A84" s="1053"/>
      <c r="B84" s="1056"/>
      <c r="C84" s="1093"/>
      <c r="D84" s="331" t="s">
        <v>1038</v>
      </c>
      <c r="E84" s="353">
        <v>0</v>
      </c>
      <c r="F84" s="353">
        <v>8</v>
      </c>
      <c r="G84" s="354">
        <v>3.75</v>
      </c>
    </row>
    <row r="85" spans="1:7" ht="20.100000000000001" customHeight="1" x14ac:dyDescent="0.2">
      <c r="A85" s="1053"/>
      <c r="B85" s="1056"/>
      <c r="C85" s="1094"/>
      <c r="D85" s="335" t="s">
        <v>1039</v>
      </c>
      <c r="E85" s="355">
        <v>0</v>
      </c>
      <c r="F85" s="355">
        <v>158</v>
      </c>
      <c r="G85" s="356">
        <v>3.75</v>
      </c>
    </row>
    <row r="86" spans="1:7" ht="20.100000000000001" customHeight="1" x14ac:dyDescent="0.2">
      <c r="A86" s="1053"/>
      <c r="B86" s="1056"/>
      <c r="C86" s="1055" t="s">
        <v>1041</v>
      </c>
      <c r="D86" s="319" t="s">
        <v>1037</v>
      </c>
      <c r="E86" s="336">
        <v>15</v>
      </c>
      <c r="F86" s="357">
        <v>212</v>
      </c>
      <c r="G86" s="358">
        <v>0</v>
      </c>
    </row>
    <row r="87" spans="1:7" ht="20.100000000000001" customHeight="1" x14ac:dyDescent="0.2">
      <c r="A87" s="1053"/>
      <c r="B87" s="1056"/>
      <c r="C87" s="1056"/>
      <c r="D87" s="323" t="s">
        <v>1038</v>
      </c>
      <c r="E87" s="338">
        <v>0</v>
      </c>
      <c r="F87" s="357">
        <v>8</v>
      </c>
      <c r="G87" s="358">
        <v>3.75</v>
      </c>
    </row>
    <row r="88" spans="1:7" ht="20.100000000000001" customHeight="1" x14ac:dyDescent="0.2">
      <c r="A88" s="1054"/>
      <c r="B88" s="1057"/>
      <c r="C88" s="1057"/>
      <c r="D88" s="324" t="s">
        <v>1039</v>
      </c>
      <c r="E88" s="325">
        <v>15</v>
      </c>
      <c r="F88" s="351">
        <v>220</v>
      </c>
      <c r="G88" s="352">
        <v>3.75</v>
      </c>
    </row>
    <row r="89" spans="1:7" ht="20.100000000000001" customHeight="1" x14ac:dyDescent="0.2">
      <c r="A89" s="1052">
        <v>333</v>
      </c>
      <c r="B89" s="1055" t="s">
        <v>139</v>
      </c>
      <c r="C89" s="1092" t="s">
        <v>1040</v>
      </c>
      <c r="D89" s="328" t="s">
        <v>1037</v>
      </c>
      <c r="E89" s="353">
        <v>69.75</v>
      </c>
      <c r="F89" s="353">
        <v>0</v>
      </c>
      <c r="G89" s="354">
        <v>362.3</v>
      </c>
    </row>
    <row r="90" spans="1:7" ht="20.100000000000001" customHeight="1" x14ac:dyDescent="0.2">
      <c r="A90" s="1053"/>
      <c r="B90" s="1056"/>
      <c r="C90" s="1093"/>
      <c r="D90" s="331" t="s">
        <v>1038</v>
      </c>
      <c r="E90" s="353">
        <v>2.25</v>
      </c>
      <c r="F90" s="353">
        <v>0</v>
      </c>
      <c r="G90" s="354">
        <v>3.7</v>
      </c>
    </row>
    <row r="91" spans="1:7" ht="20.100000000000001" customHeight="1" x14ac:dyDescent="0.2">
      <c r="A91" s="1053"/>
      <c r="B91" s="1056"/>
      <c r="C91" s="1093"/>
      <c r="D91" s="331" t="s">
        <v>1039</v>
      </c>
      <c r="E91" s="353">
        <v>72</v>
      </c>
      <c r="F91" s="353">
        <v>0</v>
      </c>
      <c r="G91" s="354">
        <v>366</v>
      </c>
    </row>
    <row r="92" spans="1:7" ht="20.100000000000001" customHeight="1" x14ac:dyDescent="0.2">
      <c r="A92" s="1053"/>
      <c r="B92" s="1056"/>
      <c r="C92" s="1093" t="s">
        <v>1036</v>
      </c>
      <c r="D92" s="334" t="s">
        <v>1037</v>
      </c>
      <c r="E92" s="353">
        <v>0</v>
      </c>
      <c r="F92" s="353">
        <v>29</v>
      </c>
      <c r="G92" s="354">
        <v>6.1</v>
      </c>
    </row>
    <row r="93" spans="1:7" ht="20.100000000000001" customHeight="1" x14ac:dyDescent="0.2">
      <c r="A93" s="1053"/>
      <c r="B93" s="1056"/>
      <c r="C93" s="1093"/>
      <c r="D93" s="331" t="s">
        <v>1038</v>
      </c>
      <c r="E93" s="353">
        <v>4</v>
      </c>
      <c r="F93" s="353">
        <v>3</v>
      </c>
      <c r="G93" s="354">
        <v>360.05</v>
      </c>
    </row>
    <row r="94" spans="1:7" ht="20.100000000000001" customHeight="1" x14ac:dyDescent="0.2">
      <c r="A94" s="1053"/>
      <c r="B94" s="1056"/>
      <c r="C94" s="1094"/>
      <c r="D94" s="335" t="s">
        <v>1039</v>
      </c>
      <c r="E94" s="355">
        <v>4</v>
      </c>
      <c r="F94" s="355">
        <v>32</v>
      </c>
      <c r="G94" s="356">
        <v>366.15000000000003</v>
      </c>
    </row>
    <row r="95" spans="1:7" ht="20.100000000000001" customHeight="1" x14ac:dyDescent="0.2">
      <c r="A95" s="1053"/>
      <c r="B95" s="1056"/>
      <c r="C95" s="1055" t="s">
        <v>1041</v>
      </c>
      <c r="D95" s="319" t="s">
        <v>1037</v>
      </c>
      <c r="E95" s="336">
        <v>69.75</v>
      </c>
      <c r="F95" s="357">
        <v>29</v>
      </c>
      <c r="G95" s="358">
        <v>368.40000000000003</v>
      </c>
    </row>
    <row r="96" spans="1:7" ht="20.100000000000001" customHeight="1" x14ac:dyDescent="0.2">
      <c r="A96" s="1053"/>
      <c r="B96" s="1056"/>
      <c r="C96" s="1056"/>
      <c r="D96" s="323" t="s">
        <v>1038</v>
      </c>
      <c r="E96" s="338">
        <v>6.25</v>
      </c>
      <c r="F96" s="357">
        <v>3</v>
      </c>
      <c r="G96" s="358">
        <v>363.75</v>
      </c>
    </row>
    <row r="97" spans="1:7" ht="20.100000000000001" customHeight="1" x14ac:dyDescent="0.2">
      <c r="A97" s="1054"/>
      <c r="B97" s="1057"/>
      <c r="C97" s="1057"/>
      <c r="D97" s="324" t="s">
        <v>1039</v>
      </c>
      <c r="E97" s="325">
        <v>76</v>
      </c>
      <c r="F97" s="351">
        <v>32</v>
      </c>
      <c r="G97" s="352">
        <v>732.15000000000009</v>
      </c>
    </row>
    <row r="98" spans="1:7" ht="20.100000000000001" customHeight="1" x14ac:dyDescent="0.2">
      <c r="A98" s="1052">
        <v>334</v>
      </c>
      <c r="B98" s="1055" t="s">
        <v>140</v>
      </c>
      <c r="C98" s="1055" t="s">
        <v>1036</v>
      </c>
      <c r="D98" s="319" t="s">
        <v>1037</v>
      </c>
      <c r="E98" s="336">
        <v>0</v>
      </c>
      <c r="F98" s="357">
        <v>4</v>
      </c>
      <c r="G98" s="358">
        <v>0</v>
      </c>
    </row>
    <row r="99" spans="1:7" ht="20.100000000000001" customHeight="1" x14ac:dyDescent="0.2">
      <c r="A99" s="1053"/>
      <c r="B99" s="1056"/>
      <c r="C99" s="1056"/>
      <c r="D99" s="323" t="s">
        <v>1038</v>
      </c>
      <c r="E99" s="338">
        <v>0</v>
      </c>
      <c r="F99" s="357">
        <v>4</v>
      </c>
      <c r="G99" s="358">
        <v>33.51</v>
      </c>
    </row>
    <row r="100" spans="1:7" ht="20.100000000000001" customHeight="1" x14ac:dyDescent="0.2">
      <c r="A100" s="1054"/>
      <c r="B100" s="1057"/>
      <c r="C100" s="1057"/>
      <c r="D100" s="324" t="s">
        <v>1039</v>
      </c>
      <c r="E100" s="351">
        <v>0</v>
      </c>
      <c r="F100" s="351">
        <v>8</v>
      </c>
      <c r="G100" s="352">
        <v>33.51</v>
      </c>
    </row>
    <row r="101" spans="1:7" ht="20.100000000000001" customHeight="1" x14ac:dyDescent="0.2">
      <c r="A101" s="1052">
        <v>335</v>
      </c>
      <c r="B101" s="1055" t="s">
        <v>141</v>
      </c>
      <c r="C101" s="1055" t="s">
        <v>1036</v>
      </c>
      <c r="D101" s="319" t="s">
        <v>1037</v>
      </c>
      <c r="E101" s="357">
        <v>0</v>
      </c>
      <c r="F101" s="357">
        <v>14</v>
      </c>
      <c r="G101" s="358">
        <v>28</v>
      </c>
    </row>
    <row r="102" spans="1:7" ht="20.100000000000001" customHeight="1" x14ac:dyDescent="0.2">
      <c r="A102" s="1053"/>
      <c r="B102" s="1056"/>
      <c r="C102" s="1056"/>
      <c r="D102" s="323" t="s">
        <v>1038</v>
      </c>
      <c r="E102" s="357">
        <v>58.05</v>
      </c>
      <c r="F102" s="357">
        <v>1</v>
      </c>
      <c r="G102" s="358">
        <v>217.48000000000002</v>
      </c>
    </row>
    <row r="103" spans="1:7" ht="20.100000000000001" customHeight="1" x14ac:dyDescent="0.2">
      <c r="A103" s="1054"/>
      <c r="B103" s="1057"/>
      <c r="C103" s="1057"/>
      <c r="D103" s="324" t="s">
        <v>1039</v>
      </c>
      <c r="E103" s="351">
        <v>58.05</v>
      </c>
      <c r="F103" s="351">
        <v>15</v>
      </c>
      <c r="G103" s="352">
        <v>245.48000000000002</v>
      </c>
    </row>
    <row r="104" spans="1:7" ht="20.100000000000001" customHeight="1" x14ac:dyDescent="0.2">
      <c r="A104" s="1052">
        <v>336</v>
      </c>
      <c r="B104" s="1055" t="s">
        <v>142</v>
      </c>
      <c r="C104" s="1055" t="s">
        <v>1036</v>
      </c>
      <c r="D104" s="319" t="s">
        <v>1037</v>
      </c>
      <c r="E104" s="357">
        <v>0</v>
      </c>
      <c r="F104" s="357">
        <v>26</v>
      </c>
      <c r="G104" s="358">
        <v>2</v>
      </c>
    </row>
    <row r="105" spans="1:7" ht="20.100000000000001" customHeight="1" x14ac:dyDescent="0.2">
      <c r="A105" s="1053"/>
      <c r="B105" s="1056"/>
      <c r="C105" s="1056"/>
      <c r="D105" s="323" t="s">
        <v>1038</v>
      </c>
      <c r="E105" s="357">
        <v>3.5</v>
      </c>
      <c r="F105" s="357">
        <v>73</v>
      </c>
      <c r="G105" s="358">
        <v>39.200000000000003</v>
      </c>
    </row>
    <row r="106" spans="1:7" ht="20.100000000000001" customHeight="1" x14ac:dyDescent="0.2">
      <c r="A106" s="1054"/>
      <c r="B106" s="1057"/>
      <c r="C106" s="1057"/>
      <c r="D106" s="324" t="s">
        <v>1039</v>
      </c>
      <c r="E106" s="351">
        <v>3.5</v>
      </c>
      <c r="F106" s="351">
        <v>99</v>
      </c>
      <c r="G106" s="352">
        <v>41.2</v>
      </c>
    </row>
    <row r="107" spans="1:7" ht="20.100000000000001" customHeight="1" x14ac:dyDescent="0.2">
      <c r="A107" s="1052">
        <v>344</v>
      </c>
      <c r="B107" s="1055" t="s">
        <v>145</v>
      </c>
      <c r="C107" s="1055" t="s">
        <v>1036</v>
      </c>
      <c r="D107" s="319" t="s">
        <v>1037</v>
      </c>
      <c r="E107" s="359">
        <v>8</v>
      </c>
      <c r="F107" s="359">
        <v>0</v>
      </c>
      <c r="G107" s="360">
        <v>0</v>
      </c>
    </row>
    <row r="108" spans="1:7" ht="20.100000000000001" customHeight="1" x14ac:dyDescent="0.2">
      <c r="A108" s="1053"/>
      <c r="B108" s="1056"/>
      <c r="C108" s="1056"/>
      <c r="D108" s="323" t="s">
        <v>1038</v>
      </c>
      <c r="E108" s="357">
        <v>0</v>
      </c>
      <c r="F108" s="357">
        <v>0</v>
      </c>
      <c r="G108" s="358">
        <v>0</v>
      </c>
    </row>
    <row r="109" spans="1:7" ht="20.100000000000001" customHeight="1" x14ac:dyDescent="0.2">
      <c r="A109" s="1054"/>
      <c r="B109" s="1057"/>
      <c r="C109" s="1057"/>
      <c r="D109" s="324" t="s">
        <v>1039</v>
      </c>
      <c r="E109" s="325">
        <v>8</v>
      </c>
      <c r="F109" s="325">
        <v>0</v>
      </c>
      <c r="G109" s="326">
        <v>0</v>
      </c>
    </row>
    <row r="110" spans="1:7" ht="20.100000000000001" customHeight="1" x14ac:dyDescent="0.2">
      <c r="A110" s="1052">
        <v>345</v>
      </c>
      <c r="B110" s="1055" t="s">
        <v>146</v>
      </c>
      <c r="C110" s="1055" t="s">
        <v>1036</v>
      </c>
      <c r="D110" s="361" t="s">
        <v>1037</v>
      </c>
      <c r="E110" s="336">
        <v>23.69</v>
      </c>
      <c r="F110" s="336">
        <v>10</v>
      </c>
      <c r="G110" s="337">
        <v>0</v>
      </c>
    </row>
    <row r="111" spans="1:7" ht="20.100000000000001" customHeight="1" x14ac:dyDescent="0.2">
      <c r="A111" s="1053"/>
      <c r="B111" s="1056"/>
      <c r="C111" s="1056"/>
      <c r="D111" s="323" t="s">
        <v>1038</v>
      </c>
      <c r="E111" s="338">
        <v>2.41</v>
      </c>
      <c r="F111" s="338">
        <v>4</v>
      </c>
      <c r="G111" s="339">
        <v>2</v>
      </c>
    </row>
    <row r="112" spans="1:7" ht="20.100000000000001" customHeight="1" x14ac:dyDescent="0.2">
      <c r="A112" s="1054"/>
      <c r="B112" s="1057"/>
      <c r="C112" s="1057"/>
      <c r="D112" s="324" t="s">
        <v>1039</v>
      </c>
      <c r="E112" s="338">
        <v>26.1</v>
      </c>
      <c r="F112" s="338">
        <v>14</v>
      </c>
      <c r="G112" s="339">
        <v>2</v>
      </c>
    </row>
    <row r="113" spans="1:8" s="362" customFormat="1" ht="20.100000000000001" customHeight="1" x14ac:dyDescent="0.2">
      <c r="A113" s="1052">
        <v>377</v>
      </c>
      <c r="B113" s="1055" t="s">
        <v>256</v>
      </c>
      <c r="C113" s="1055" t="s">
        <v>1036</v>
      </c>
      <c r="D113" s="361" t="s">
        <v>1037</v>
      </c>
      <c r="E113" s="336">
        <v>0</v>
      </c>
      <c r="F113" s="336">
        <v>0</v>
      </c>
      <c r="G113" s="337">
        <v>0</v>
      </c>
    </row>
    <row r="114" spans="1:8" s="362" customFormat="1" ht="20.100000000000001" customHeight="1" x14ac:dyDescent="0.2">
      <c r="A114" s="1053"/>
      <c r="B114" s="1056"/>
      <c r="C114" s="1056"/>
      <c r="D114" s="323" t="s">
        <v>1038</v>
      </c>
      <c r="E114" s="338">
        <v>0</v>
      </c>
      <c r="F114" s="338">
        <v>0</v>
      </c>
      <c r="G114" s="339">
        <v>38.56</v>
      </c>
      <c r="H114" s="363"/>
    </row>
    <row r="115" spans="1:8" s="362" customFormat="1" ht="20.100000000000001" customHeight="1" thickBot="1" x14ac:dyDescent="0.25">
      <c r="A115" s="1073"/>
      <c r="B115" s="1074"/>
      <c r="C115" s="1074"/>
      <c r="D115" s="324" t="s">
        <v>1039</v>
      </c>
      <c r="E115" s="325">
        <v>0</v>
      </c>
      <c r="F115" s="325">
        <v>0</v>
      </c>
      <c r="G115" s="326">
        <v>38.56</v>
      </c>
      <c r="H115" s="617"/>
    </row>
    <row r="116" spans="1:8" s="362" customFormat="1" ht="20.100000000000001" customHeight="1" x14ac:dyDescent="0.2">
      <c r="A116" s="1058" t="s">
        <v>1042</v>
      </c>
      <c r="B116" s="1059"/>
      <c r="C116" s="1060"/>
      <c r="D116" s="364" t="s">
        <v>1037</v>
      </c>
      <c r="E116" s="365">
        <v>207.55</v>
      </c>
      <c r="F116" s="366">
        <v>154</v>
      </c>
      <c r="G116" s="367">
        <v>2284.8000000000002</v>
      </c>
      <c r="H116" s="368"/>
    </row>
    <row r="117" spans="1:8" ht="20.100000000000001" customHeight="1" x14ac:dyDescent="0.2">
      <c r="A117" s="1061"/>
      <c r="B117" s="1062"/>
      <c r="C117" s="1063"/>
      <c r="D117" s="331" t="s">
        <v>1038</v>
      </c>
      <c r="E117" s="357">
        <v>9.25</v>
      </c>
      <c r="F117" s="357">
        <v>14</v>
      </c>
      <c r="G117" s="358">
        <v>53.400000000000006</v>
      </c>
    </row>
    <row r="118" spans="1:8" ht="20.100000000000001" customHeight="1" x14ac:dyDescent="0.2">
      <c r="A118" s="1064"/>
      <c r="B118" s="1065"/>
      <c r="C118" s="1066"/>
      <c r="D118" s="324" t="s">
        <v>1039</v>
      </c>
      <c r="E118" s="351">
        <v>216.8</v>
      </c>
      <c r="F118" s="351">
        <v>168</v>
      </c>
      <c r="G118" s="352">
        <v>2338.2000000000003</v>
      </c>
    </row>
    <row r="119" spans="1:8" ht="20.100000000000001" customHeight="1" x14ac:dyDescent="0.2">
      <c r="A119" s="1067" t="s">
        <v>1036</v>
      </c>
      <c r="B119" s="1068"/>
      <c r="C119" s="1069"/>
      <c r="D119" s="334" t="s">
        <v>1037</v>
      </c>
      <c r="E119" s="336">
        <v>62.289999999999992</v>
      </c>
      <c r="F119" s="336">
        <v>430</v>
      </c>
      <c r="G119" s="360">
        <v>1718.78</v>
      </c>
    </row>
    <row r="120" spans="1:8" ht="20.100000000000001" customHeight="1" x14ac:dyDescent="0.2">
      <c r="A120" s="1061"/>
      <c r="B120" s="1062"/>
      <c r="C120" s="1063"/>
      <c r="D120" s="331" t="s">
        <v>1038</v>
      </c>
      <c r="E120" s="338">
        <v>75.31</v>
      </c>
      <c r="F120" s="338">
        <v>153</v>
      </c>
      <c r="G120" s="339">
        <v>1239.21</v>
      </c>
    </row>
    <row r="121" spans="1:8" ht="20.100000000000001" customHeight="1" thickBot="1" x14ac:dyDescent="0.25">
      <c r="A121" s="1070"/>
      <c r="B121" s="1071"/>
      <c r="C121" s="1072"/>
      <c r="D121" s="323" t="s">
        <v>1039</v>
      </c>
      <c r="E121" s="351">
        <v>137.6</v>
      </c>
      <c r="F121" s="351">
        <v>583</v>
      </c>
      <c r="G121" s="352">
        <v>2957.99</v>
      </c>
    </row>
    <row r="122" spans="1:8" ht="20.100000000000001" customHeight="1" x14ac:dyDescent="0.25">
      <c r="A122" s="1058" t="s">
        <v>1041</v>
      </c>
      <c r="B122" s="1059"/>
      <c r="C122" s="1060"/>
      <c r="D122" s="720" t="s">
        <v>1037</v>
      </c>
      <c r="E122" s="369">
        <v>269.84000000000003</v>
      </c>
      <c r="F122" s="369">
        <v>584</v>
      </c>
      <c r="G122" s="370">
        <v>4003.58</v>
      </c>
    </row>
    <row r="123" spans="1:8" ht="20.100000000000001" customHeight="1" x14ac:dyDescent="0.25">
      <c r="A123" s="1061"/>
      <c r="B123" s="1062"/>
      <c r="C123" s="1063"/>
      <c r="D123" s="323" t="s">
        <v>1038</v>
      </c>
      <c r="E123" s="371">
        <v>84.56</v>
      </c>
      <c r="F123" s="371">
        <v>167</v>
      </c>
      <c r="G123" s="372">
        <v>1292.6100000000001</v>
      </c>
    </row>
    <row r="124" spans="1:8" ht="20.100000000000001" customHeight="1" thickBot="1" x14ac:dyDescent="0.3">
      <c r="A124" s="1070"/>
      <c r="B124" s="1071"/>
      <c r="C124" s="1072"/>
      <c r="D124" s="373" t="s">
        <v>1039</v>
      </c>
      <c r="E124" s="374">
        <v>354.40000000000003</v>
      </c>
      <c r="F124" s="375">
        <v>751</v>
      </c>
      <c r="G124" s="376">
        <v>5296.1900000000005</v>
      </c>
    </row>
    <row r="125" spans="1:8" x14ac:dyDescent="0.2">
      <c r="A125" s="1048"/>
      <c r="B125" s="1048"/>
      <c r="C125" s="1048"/>
      <c r="D125" s="1048"/>
      <c r="E125" s="1048"/>
      <c r="F125" s="1048"/>
      <c r="G125" s="1048"/>
    </row>
    <row r="126" spans="1:8" ht="12.75" customHeight="1" x14ac:dyDescent="0.2">
      <c r="A126" s="1049" t="s">
        <v>337</v>
      </c>
      <c r="B126" s="1049"/>
      <c r="C126" s="1049"/>
      <c r="D126" s="1049"/>
      <c r="E126" s="1049"/>
      <c r="F126" s="1049"/>
      <c r="G126" s="1049"/>
    </row>
    <row r="127" spans="1:8" ht="15.75" x14ac:dyDescent="0.2">
      <c r="A127" s="1050" t="s">
        <v>338</v>
      </c>
      <c r="B127" s="1050"/>
      <c r="C127" s="1050"/>
      <c r="D127" s="377"/>
      <c r="E127" s="378"/>
      <c r="F127" s="378"/>
      <c r="G127" s="378"/>
    </row>
    <row r="128" spans="1:8" ht="38.25" customHeight="1" x14ac:dyDescent="0.2">
      <c r="A128" s="1051" t="s">
        <v>339</v>
      </c>
      <c r="B128" s="1051"/>
      <c r="C128" s="1051"/>
      <c r="D128" s="1051"/>
      <c r="E128" s="1051"/>
      <c r="F128" s="1051"/>
      <c r="G128" s="1051"/>
    </row>
    <row r="129" spans="1:7" ht="38.25" customHeight="1" x14ac:dyDescent="0.2">
      <c r="A129" s="1047" t="s">
        <v>340</v>
      </c>
      <c r="B129" s="1047"/>
      <c r="C129" s="1047"/>
      <c r="D129" s="1047"/>
      <c r="E129" s="1047"/>
      <c r="F129" s="1047"/>
      <c r="G129" s="1047"/>
    </row>
    <row r="130" spans="1:7" ht="25.5" customHeight="1" x14ac:dyDescent="0.2">
      <c r="A130" s="1047" t="s">
        <v>371</v>
      </c>
      <c r="B130" s="1047"/>
      <c r="C130" s="1047"/>
      <c r="D130" s="1047"/>
      <c r="E130" s="1047"/>
      <c r="F130" s="1047"/>
      <c r="G130" s="1047"/>
    </row>
  </sheetData>
  <mergeCells count="89">
    <mergeCell ref="A89:A97"/>
    <mergeCell ref="B89:B97"/>
    <mergeCell ref="A62:A70"/>
    <mergeCell ref="B62:B70"/>
    <mergeCell ref="A71:A79"/>
    <mergeCell ref="B71:B79"/>
    <mergeCell ref="A8:A10"/>
    <mergeCell ref="B8:B10"/>
    <mergeCell ref="A11:A13"/>
    <mergeCell ref="B11:B13"/>
    <mergeCell ref="A80:A88"/>
    <mergeCell ref="B80:B88"/>
    <mergeCell ref="C8:C10"/>
    <mergeCell ref="C11:C13"/>
    <mergeCell ref="C104:C106"/>
    <mergeCell ref="C98:C100"/>
    <mergeCell ref="C101:C103"/>
    <mergeCell ref="C14:C16"/>
    <mergeCell ref="C17:C19"/>
    <mergeCell ref="C20:C22"/>
    <mergeCell ref="C92:C94"/>
    <mergeCell ref="C80:C82"/>
    <mergeCell ref="C83:C85"/>
    <mergeCell ref="C95:C97"/>
    <mergeCell ref="C86:C88"/>
    <mergeCell ref="C89:C91"/>
    <mergeCell ref="C74:C76"/>
    <mergeCell ref="C77:C79"/>
    <mergeCell ref="C71:C73"/>
    <mergeCell ref="C62:C64"/>
    <mergeCell ref="B44:B52"/>
    <mergeCell ref="C56:C58"/>
    <mergeCell ref="C59:C61"/>
    <mergeCell ref="C44:C46"/>
    <mergeCell ref="C47:C49"/>
    <mergeCell ref="C50:C52"/>
    <mergeCell ref="C53:C55"/>
    <mergeCell ref="C65:C67"/>
    <mergeCell ref="C68:C70"/>
    <mergeCell ref="C23:C25"/>
    <mergeCell ref="C26:C28"/>
    <mergeCell ref="C38:C40"/>
    <mergeCell ref="C41:C43"/>
    <mergeCell ref="B35:B43"/>
    <mergeCell ref="C29:C31"/>
    <mergeCell ref="C32:C34"/>
    <mergeCell ref="C35:C37"/>
    <mergeCell ref="C6:C7"/>
    <mergeCell ref="E6:E7"/>
    <mergeCell ref="F6:F7"/>
    <mergeCell ref="A3:G3"/>
    <mergeCell ref="D6:D7"/>
    <mergeCell ref="G6:G7"/>
    <mergeCell ref="A1:B1"/>
    <mergeCell ref="A98:A100"/>
    <mergeCell ref="B98:B100"/>
    <mergeCell ref="A101:A103"/>
    <mergeCell ref="B101:B103"/>
    <mergeCell ref="A14:A16"/>
    <mergeCell ref="B14:B16"/>
    <mergeCell ref="A17:A25"/>
    <mergeCell ref="B17:B25"/>
    <mergeCell ref="A26:A34"/>
    <mergeCell ref="B26:B34"/>
    <mergeCell ref="A6:B7"/>
    <mergeCell ref="A35:A43"/>
    <mergeCell ref="A44:A52"/>
    <mergeCell ref="A53:A61"/>
    <mergeCell ref="B53:B61"/>
    <mergeCell ref="A104:A106"/>
    <mergeCell ref="B104:B106"/>
    <mergeCell ref="A116:C118"/>
    <mergeCell ref="A119:C121"/>
    <mergeCell ref="A122:C124"/>
    <mergeCell ref="A107:A109"/>
    <mergeCell ref="B107:B109"/>
    <mergeCell ref="A113:A115"/>
    <mergeCell ref="B113:B115"/>
    <mergeCell ref="C107:C109"/>
    <mergeCell ref="A110:A112"/>
    <mergeCell ref="B110:B112"/>
    <mergeCell ref="C110:C112"/>
    <mergeCell ref="C113:C115"/>
    <mergeCell ref="A130:G130"/>
    <mergeCell ref="A125:G125"/>
    <mergeCell ref="A126:G126"/>
    <mergeCell ref="A127:C127"/>
    <mergeCell ref="A128:G128"/>
    <mergeCell ref="A129:G129"/>
  </mergeCells>
  <phoneticPr fontId="79" type="noConversion"/>
  <printOptions horizontalCentered="1"/>
  <pageMargins left="0.31496062992125984" right="0" top="0.74803149606299213" bottom="0" header="0.43307086614173229" footer="0"/>
  <pageSetup paperSize="9" scale="49" fitToHeight="2" orientation="portrait" useFirstPageNumber="1" r:id="rId1"/>
  <headerFooter alignWithMargins="0">
    <oddHeader>&amp;R&amp;"Times New Roman,Obyčejné"Tabulka č. 17
strana  &amp;P</oddHeader>
  </headerFooter>
  <rowBreaks count="1" manualBreakCount="1">
    <brk id="76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tabSelected="1" workbookViewId="0">
      <pane xSplit="1" ySplit="6" topLeftCell="B22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24.85546875" style="514" customWidth="1"/>
    <col min="2" max="2" width="14.7109375" style="104" hidden="1" customWidth="1"/>
    <col min="3" max="3" width="15" style="514" hidden="1" customWidth="1"/>
    <col min="4" max="4" width="14.28515625" style="514" hidden="1" customWidth="1"/>
    <col min="5" max="5" width="14.7109375" style="514" customWidth="1"/>
    <col min="6" max="6" width="14.7109375" style="505" customWidth="1"/>
    <col min="7" max="7" width="15.42578125" style="514" customWidth="1"/>
    <col min="8" max="8" width="15.42578125" style="505" customWidth="1"/>
    <col min="9" max="9" width="15.140625" style="514" customWidth="1"/>
    <col min="10" max="10" width="13.85546875" style="514" customWidth="1"/>
    <col min="11" max="11" width="8.7109375" style="227" customWidth="1"/>
    <col min="12" max="12" width="15.28515625" style="514" customWidth="1"/>
    <col min="13" max="13" width="14" style="514" customWidth="1"/>
    <col min="14" max="16384" width="9.140625" style="514"/>
  </cols>
  <sheetData>
    <row r="1" spans="1:13" ht="18.75" x14ac:dyDescent="0.3">
      <c r="A1" s="509" t="s">
        <v>1046</v>
      </c>
      <c r="B1" s="513"/>
      <c r="K1" s="965" t="s">
        <v>80</v>
      </c>
    </row>
    <row r="2" spans="1:13" ht="4.5" customHeight="1" x14ac:dyDescent="0.2">
      <c r="A2" s="505"/>
      <c r="B2" s="515"/>
    </row>
    <row r="3" spans="1:13" ht="15.75" x14ac:dyDescent="0.25">
      <c r="A3" s="502" t="s">
        <v>197</v>
      </c>
      <c r="B3" s="516"/>
      <c r="C3" s="517"/>
      <c r="D3" s="517"/>
      <c r="E3" s="517"/>
      <c r="F3" s="560"/>
      <c r="G3" s="517"/>
      <c r="H3" s="560"/>
      <c r="I3" s="517"/>
      <c r="J3" s="517"/>
      <c r="K3" s="518"/>
    </row>
    <row r="4" spans="1:13" ht="16.5" thickBot="1" x14ac:dyDescent="0.3">
      <c r="H4" s="566"/>
      <c r="I4" s="580"/>
      <c r="J4" s="580"/>
      <c r="K4" s="511"/>
    </row>
    <row r="5" spans="1:13" ht="38.25" customHeight="1" thickBot="1" x14ac:dyDescent="0.25">
      <c r="A5" s="862" t="s">
        <v>180</v>
      </c>
      <c r="B5" s="581" t="s">
        <v>37</v>
      </c>
      <c r="C5" s="582" t="s">
        <v>56</v>
      </c>
      <c r="D5" s="582" t="s">
        <v>262</v>
      </c>
      <c r="E5" s="583" t="s">
        <v>353</v>
      </c>
      <c r="F5" s="584" t="s">
        <v>731</v>
      </c>
      <c r="G5" s="585" t="s">
        <v>819</v>
      </c>
      <c r="H5" s="586" t="s">
        <v>885</v>
      </c>
      <c r="I5" s="583" t="s">
        <v>913</v>
      </c>
      <c r="J5" s="583" t="s">
        <v>912</v>
      </c>
      <c r="K5" s="587" t="s">
        <v>893</v>
      </c>
      <c r="L5" s="558"/>
    </row>
    <row r="6" spans="1:13" ht="15.75" customHeight="1" x14ac:dyDescent="0.2">
      <c r="A6" s="588" t="s">
        <v>201</v>
      </c>
      <c r="B6" s="589">
        <f>B7+B8</f>
        <v>37892018.009999998</v>
      </c>
      <c r="C6" s="589">
        <f>C7+C8</f>
        <v>48128610.32</v>
      </c>
      <c r="D6" s="589">
        <f>D7+D8</f>
        <v>25348495.539999999</v>
      </c>
      <c r="E6" s="589">
        <f t="shared" ref="E6:J6" si="0">E7+E8</f>
        <v>62486218</v>
      </c>
      <c r="F6" s="589">
        <f t="shared" si="0"/>
        <v>76370186</v>
      </c>
      <c r="G6" s="589">
        <f t="shared" si="0"/>
        <v>52475591</v>
      </c>
      <c r="H6" s="589">
        <f t="shared" si="0"/>
        <v>67999392.890000001</v>
      </c>
      <c r="I6" s="589">
        <f t="shared" si="0"/>
        <v>67946412</v>
      </c>
      <c r="J6" s="589">
        <f t="shared" si="0"/>
        <v>67946412</v>
      </c>
      <c r="K6" s="590">
        <f>ROUND(J6/I6*100,1)</f>
        <v>100</v>
      </c>
      <c r="L6" s="519"/>
      <c r="M6" s="519"/>
    </row>
    <row r="7" spans="1:13" ht="15.75" customHeight="1" x14ac:dyDescent="0.2">
      <c r="A7" s="591" t="s">
        <v>202</v>
      </c>
      <c r="B7" s="531">
        <v>37892018.009999998</v>
      </c>
      <c r="C7" s="532">
        <v>48128610.32</v>
      </c>
      <c r="D7" s="533">
        <v>25348495.539999999</v>
      </c>
      <c r="E7" s="533">
        <v>62486218</v>
      </c>
      <c r="F7" s="533">
        <v>76370186</v>
      </c>
      <c r="G7" s="533">
        <v>52475591</v>
      </c>
      <c r="H7" s="533">
        <v>67999392.890000001</v>
      </c>
      <c r="I7" s="533">
        <v>67946412</v>
      </c>
      <c r="J7" s="533">
        <v>67946412</v>
      </c>
      <c r="K7" s="530">
        <f>ROUND(J7/I7*100,1)</f>
        <v>100</v>
      </c>
      <c r="L7" s="519"/>
      <c r="M7" s="519"/>
    </row>
    <row r="8" spans="1:13" ht="15.75" customHeight="1" x14ac:dyDescent="0.2">
      <c r="A8" s="592" t="s">
        <v>203</v>
      </c>
      <c r="B8" s="538">
        <v>0</v>
      </c>
      <c r="C8" s="543">
        <v>0</v>
      </c>
      <c r="D8" s="539">
        <v>0</v>
      </c>
      <c r="E8" s="539">
        <v>0</v>
      </c>
      <c r="F8" s="539">
        <v>0</v>
      </c>
      <c r="G8" s="539">
        <v>0</v>
      </c>
      <c r="H8" s="539">
        <v>0</v>
      </c>
      <c r="I8" s="539">
        <v>0</v>
      </c>
      <c r="J8" s="539">
        <v>0</v>
      </c>
      <c r="K8" s="530">
        <v>0</v>
      </c>
      <c r="L8" s="519"/>
      <c r="M8" s="519"/>
    </row>
    <row r="9" spans="1:13" ht="27" customHeight="1" x14ac:dyDescent="0.2">
      <c r="A9" s="593" t="s">
        <v>23</v>
      </c>
      <c r="B9" s="557">
        <v>0</v>
      </c>
      <c r="C9" s="557">
        <v>0</v>
      </c>
      <c r="D9" s="557">
        <v>0</v>
      </c>
      <c r="E9" s="557">
        <v>0</v>
      </c>
      <c r="F9" s="546">
        <f>F10+F11</f>
        <v>9986613</v>
      </c>
      <c r="G9" s="546">
        <f>G10</f>
        <v>25152000</v>
      </c>
      <c r="H9" s="553">
        <f>H10+H11</f>
        <v>25336000</v>
      </c>
      <c r="I9" s="546">
        <f>I10+I11</f>
        <v>27870000</v>
      </c>
      <c r="J9" s="546">
        <f>J10+J11</f>
        <v>31484000</v>
      </c>
      <c r="K9" s="594">
        <f>ROUND(J9/I9*100,1)</f>
        <v>113</v>
      </c>
      <c r="L9" s="519"/>
      <c r="M9" s="519"/>
    </row>
    <row r="10" spans="1:13" ht="15.75" customHeight="1" x14ac:dyDescent="0.2">
      <c r="A10" s="591" t="s">
        <v>202</v>
      </c>
      <c r="B10" s="534">
        <v>0</v>
      </c>
      <c r="C10" s="534">
        <v>0</v>
      </c>
      <c r="D10" s="534">
        <v>0</v>
      </c>
      <c r="E10" s="534">
        <v>0</v>
      </c>
      <c r="F10" s="533">
        <v>9986613</v>
      </c>
      <c r="G10" s="533">
        <v>25152000</v>
      </c>
      <c r="H10" s="533">
        <v>25336000</v>
      </c>
      <c r="I10" s="533">
        <v>27870000</v>
      </c>
      <c r="J10" s="533">
        <v>31484000</v>
      </c>
      <c r="K10" s="530">
        <f>ROUND(J10/I10*100,1)</f>
        <v>113</v>
      </c>
      <c r="L10" s="519"/>
      <c r="M10" s="519"/>
    </row>
    <row r="11" spans="1:13" ht="10.5" customHeight="1" x14ac:dyDescent="0.2">
      <c r="A11" s="592" t="s">
        <v>203</v>
      </c>
      <c r="B11" s="538">
        <v>0</v>
      </c>
      <c r="C11" s="538">
        <v>0</v>
      </c>
      <c r="D11" s="538">
        <v>0</v>
      </c>
      <c r="E11" s="538">
        <v>0</v>
      </c>
      <c r="F11" s="539">
        <v>0</v>
      </c>
      <c r="G11" s="539">
        <v>0</v>
      </c>
      <c r="H11" s="540">
        <v>0</v>
      </c>
      <c r="I11" s="539">
        <v>0</v>
      </c>
      <c r="J11" s="539">
        <v>0</v>
      </c>
      <c r="K11" s="544">
        <v>0</v>
      </c>
      <c r="L11" s="519"/>
      <c r="M11" s="519"/>
    </row>
    <row r="12" spans="1:13" ht="15.75" customHeight="1" x14ac:dyDescent="0.2">
      <c r="A12" s="595" t="s">
        <v>24</v>
      </c>
      <c r="B12" s="589">
        <f t="shared" ref="B12:J12" si="1">B13+B14</f>
        <v>392783550</v>
      </c>
      <c r="C12" s="546">
        <f t="shared" si="1"/>
        <v>404628797.24000001</v>
      </c>
      <c r="D12" s="546">
        <f t="shared" si="1"/>
        <v>432981090.25</v>
      </c>
      <c r="E12" s="529">
        <f t="shared" si="1"/>
        <v>397053604</v>
      </c>
      <c r="F12" s="529">
        <f t="shared" si="1"/>
        <v>483263504</v>
      </c>
      <c r="G12" s="529">
        <f t="shared" si="1"/>
        <v>502546197</v>
      </c>
      <c r="H12" s="563">
        <f t="shared" si="1"/>
        <v>482745971.68000001</v>
      </c>
      <c r="I12" s="529">
        <f t="shared" si="1"/>
        <v>439363000</v>
      </c>
      <c r="J12" s="529">
        <f t="shared" si="1"/>
        <v>413142560</v>
      </c>
      <c r="K12" s="594">
        <f>ROUND(J12/I12*100,1)</f>
        <v>94</v>
      </c>
      <c r="L12" s="519"/>
      <c r="M12" s="519"/>
    </row>
    <row r="13" spans="1:13" ht="15.75" customHeight="1" x14ac:dyDescent="0.2">
      <c r="A13" s="591" t="s">
        <v>202</v>
      </c>
      <c r="B13" s="541">
        <v>77034870</v>
      </c>
      <c r="C13" s="532">
        <v>88866703.5</v>
      </c>
      <c r="D13" s="533">
        <v>89991300.920000002</v>
      </c>
      <c r="E13" s="533">
        <v>99136106</v>
      </c>
      <c r="F13" s="533">
        <v>97537368</v>
      </c>
      <c r="G13" s="533">
        <v>104709278</v>
      </c>
      <c r="H13" s="533">
        <v>89428065.069999993</v>
      </c>
      <c r="I13" s="533">
        <v>106123000</v>
      </c>
      <c r="J13" s="533">
        <v>94902560</v>
      </c>
      <c r="K13" s="530">
        <f>ROUND(J13/I13*100,1)</f>
        <v>89.4</v>
      </c>
      <c r="L13" s="519"/>
      <c r="M13" s="519"/>
    </row>
    <row r="14" spans="1:13" ht="15.75" customHeight="1" x14ac:dyDescent="0.2">
      <c r="A14" s="592" t="s">
        <v>203</v>
      </c>
      <c r="B14" s="542">
        <v>315748680</v>
      </c>
      <c r="C14" s="543">
        <v>315762093.74000001</v>
      </c>
      <c r="D14" s="539">
        <v>342989789.32999998</v>
      </c>
      <c r="E14" s="539">
        <v>297917498</v>
      </c>
      <c r="F14" s="539">
        <v>385726136</v>
      </c>
      <c r="G14" s="539">
        <v>397836919</v>
      </c>
      <c r="H14" s="539">
        <v>393317906.61000001</v>
      </c>
      <c r="I14" s="539">
        <v>333240000</v>
      </c>
      <c r="J14" s="539">
        <v>318240000</v>
      </c>
      <c r="K14" s="530">
        <f>ROUND(J14/I14*100,1)</f>
        <v>95.5</v>
      </c>
      <c r="L14" s="519"/>
      <c r="M14" s="519"/>
    </row>
    <row r="15" spans="1:13" ht="24.75" customHeight="1" x14ac:dyDescent="0.2">
      <c r="A15" s="596" t="s">
        <v>27</v>
      </c>
      <c r="B15" s="545">
        <v>0</v>
      </c>
      <c r="C15" s="545">
        <v>0</v>
      </c>
      <c r="D15" s="545">
        <v>0</v>
      </c>
      <c r="E15" s="545">
        <v>0</v>
      </c>
      <c r="F15" s="546">
        <f>F16+F17</f>
        <v>9977391</v>
      </c>
      <c r="G15" s="546">
        <f>G16+G17</f>
        <v>59966498</v>
      </c>
      <c r="H15" s="553">
        <f>H16+H17</f>
        <v>78683914</v>
      </c>
      <c r="I15" s="546">
        <f>I16+I17</f>
        <v>90000000</v>
      </c>
      <c r="J15" s="546">
        <f>J16+J17</f>
        <v>83900000</v>
      </c>
      <c r="K15" s="594">
        <f>ROUND(J15/I15*100,1)</f>
        <v>93.2</v>
      </c>
      <c r="L15" s="519"/>
      <c r="M15" s="519"/>
    </row>
    <row r="16" spans="1:13" ht="15.75" customHeight="1" x14ac:dyDescent="0.2">
      <c r="A16" s="591" t="s">
        <v>202</v>
      </c>
      <c r="B16" s="541">
        <v>0</v>
      </c>
      <c r="C16" s="541">
        <v>0</v>
      </c>
      <c r="D16" s="541">
        <v>0</v>
      </c>
      <c r="E16" s="541">
        <v>0</v>
      </c>
      <c r="F16" s="533">
        <v>9977391</v>
      </c>
      <c r="G16" s="533">
        <v>59966498</v>
      </c>
      <c r="H16" s="533">
        <v>78683914</v>
      </c>
      <c r="I16" s="533">
        <v>90000000</v>
      </c>
      <c r="J16" s="533">
        <v>83900000</v>
      </c>
      <c r="K16" s="530">
        <f>ROUND(J16/I16*100,1)</f>
        <v>93.2</v>
      </c>
      <c r="L16" s="519"/>
      <c r="M16" s="519"/>
    </row>
    <row r="17" spans="1:13" ht="15.75" customHeight="1" x14ac:dyDescent="0.2">
      <c r="A17" s="592" t="s">
        <v>203</v>
      </c>
      <c r="B17" s="542">
        <v>0</v>
      </c>
      <c r="C17" s="542">
        <v>0</v>
      </c>
      <c r="D17" s="542">
        <v>0</v>
      </c>
      <c r="E17" s="542">
        <v>0</v>
      </c>
      <c r="F17" s="539">
        <v>0</v>
      </c>
      <c r="G17" s="539">
        <v>0</v>
      </c>
      <c r="H17" s="540">
        <v>0</v>
      </c>
      <c r="I17" s="539">
        <v>0</v>
      </c>
      <c r="J17" s="539">
        <v>0</v>
      </c>
      <c r="K17" s="544">
        <v>0</v>
      </c>
      <c r="L17" s="519"/>
      <c r="M17" s="519"/>
    </row>
    <row r="18" spans="1:13" ht="15.75" customHeight="1" x14ac:dyDescent="0.2">
      <c r="A18" s="595" t="s">
        <v>28</v>
      </c>
      <c r="B18" s="545">
        <f t="shared" ref="B18:J18" si="2">B19+B20</f>
        <v>581310521.45999992</v>
      </c>
      <c r="C18" s="546">
        <f t="shared" si="2"/>
        <v>574367012.24000001</v>
      </c>
      <c r="D18" s="546">
        <f t="shared" si="2"/>
        <v>419573711.33999997</v>
      </c>
      <c r="E18" s="529">
        <f t="shared" si="2"/>
        <v>364055447</v>
      </c>
      <c r="F18" s="529">
        <f t="shared" si="2"/>
        <v>640874187</v>
      </c>
      <c r="G18" s="529">
        <f t="shared" si="2"/>
        <v>640661661</v>
      </c>
      <c r="H18" s="529">
        <f t="shared" si="2"/>
        <v>759832283.17000008</v>
      </c>
      <c r="I18" s="529">
        <f t="shared" si="2"/>
        <v>725687000</v>
      </c>
      <c r="J18" s="529">
        <f t="shared" si="2"/>
        <v>751720120</v>
      </c>
      <c r="K18" s="594">
        <f>ROUND(J18/I18*100,1)</f>
        <v>103.6</v>
      </c>
      <c r="L18" s="519"/>
      <c r="M18" s="519"/>
    </row>
    <row r="19" spans="1:13" ht="15.75" customHeight="1" x14ac:dyDescent="0.2">
      <c r="A19" s="591" t="s">
        <v>202</v>
      </c>
      <c r="B19" s="541">
        <v>43379297.18</v>
      </c>
      <c r="C19" s="532">
        <v>48489243.700000003</v>
      </c>
      <c r="D19" s="533">
        <v>47110182.259999998</v>
      </c>
      <c r="E19" s="533">
        <v>54002997</v>
      </c>
      <c r="F19" s="533">
        <v>48978693</v>
      </c>
      <c r="G19" s="533">
        <v>58194599</v>
      </c>
      <c r="H19" s="533">
        <v>133265411.33</v>
      </c>
      <c r="I19" s="533">
        <v>148828000</v>
      </c>
      <c r="J19" s="533">
        <v>154501120</v>
      </c>
      <c r="K19" s="530">
        <f>ROUND(J19/I19*100,1)</f>
        <v>103.8</v>
      </c>
      <c r="L19" s="519"/>
      <c r="M19" s="519"/>
    </row>
    <row r="20" spans="1:13" ht="15.75" customHeight="1" x14ac:dyDescent="0.2">
      <c r="A20" s="592" t="s">
        <v>203</v>
      </c>
      <c r="B20" s="542">
        <v>537931224.27999997</v>
      </c>
      <c r="C20" s="543">
        <v>525877768.54000002</v>
      </c>
      <c r="D20" s="539">
        <v>372463529.07999998</v>
      </c>
      <c r="E20" s="539">
        <v>310052450</v>
      </c>
      <c r="F20" s="539">
        <v>591895494</v>
      </c>
      <c r="G20" s="539">
        <v>582467062</v>
      </c>
      <c r="H20" s="540">
        <v>626566871.84000003</v>
      </c>
      <c r="I20" s="540">
        <f>697219000-120360000</f>
        <v>576859000</v>
      </c>
      <c r="J20" s="540">
        <v>597219000</v>
      </c>
      <c r="K20" s="530">
        <f>ROUND(J20/I20*100,1)</f>
        <v>103.5</v>
      </c>
      <c r="L20" s="519"/>
      <c r="M20" s="519"/>
    </row>
    <row r="21" spans="1:13" ht="27.75" customHeight="1" x14ac:dyDescent="0.2">
      <c r="A21" s="597" t="s">
        <v>29</v>
      </c>
      <c r="B21" s="545">
        <f>B22+B23</f>
        <v>233996</v>
      </c>
      <c r="C21" s="546">
        <v>0</v>
      </c>
      <c r="D21" s="546">
        <v>0</v>
      </c>
      <c r="E21" s="552">
        <v>0</v>
      </c>
      <c r="F21" s="552">
        <f>F22+F23</f>
        <v>153231534</v>
      </c>
      <c r="G21" s="598">
        <f>G22+G23</f>
        <v>248590202</v>
      </c>
      <c r="H21" s="569">
        <f>H22+H23</f>
        <v>257579467.19</v>
      </c>
      <c r="I21" s="546">
        <f>I22+I23</f>
        <v>268619750</v>
      </c>
      <c r="J21" s="546">
        <f>J22+J23</f>
        <v>284779695</v>
      </c>
      <c r="K21" s="594">
        <f>ROUND(J21/I21*100,1)</f>
        <v>106</v>
      </c>
      <c r="L21" s="519"/>
      <c r="M21" s="519"/>
    </row>
    <row r="22" spans="1:13" ht="15.75" customHeight="1" x14ac:dyDescent="0.2">
      <c r="A22" s="591" t="s">
        <v>202</v>
      </c>
      <c r="B22" s="541">
        <v>0</v>
      </c>
      <c r="C22" s="533">
        <v>0</v>
      </c>
      <c r="D22" s="533">
        <v>0</v>
      </c>
      <c r="E22" s="533">
        <v>0</v>
      </c>
      <c r="F22" s="533">
        <v>153231534</v>
      </c>
      <c r="G22" s="533">
        <v>248590202</v>
      </c>
      <c r="H22" s="533">
        <v>257579467.19</v>
      </c>
      <c r="I22" s="533">
        <v>268619750</v>
      </c>
      <c r="J22" s="533">
        <v>284779695</v>
      </c>
      <c r="K22" s="530">
        <f>ROUND(J22/I22*100,1)</f>
        <v>106</v>
      </c>
      <c r="L22" s="519"/>
      <c r="M22" s="519"/>
    </row>
    <row r="23" spans="1:13" ht="15.75" customHeight="1" x14ac:dyDescent="0.2">
      <c r="A23" s="592" t="s">
        <v>203</v>
      </c>
      <c r="B23" s="542">
        <v>233996</v>
      </c>
      <c r="C23" s="539">
        <v>0</v>
      </c>
      <c r="D23" s="539">
        <v>0</v>
      </c>
      <c r="E23" s="539">
        <v>0</v>
      </c>
      <c r="F23" s="539">
        <v>0</v>
      </c>
      <c r="G23" s="539">
        <v>0</v>
      </c>
      <c r="H23" s="540">
        <v>0</v>
      </c>
      <c r="I23" s="539">
        <v>0</v>
      </c>
      <c r="J23" s="539">
        <v>0</v>
      </c>
      <c r="K23" s="544">
        <v>0</v>
      </c>
      <c r="L23" s="519"/>
      <c r="M23" s="519"/>
    </row>
    <row r="24" spans="1:13" ht="15.75" customHeight="1" x14ac:dyDescent="0.2">
      <c r="A24" s="595" t="s">
        <v>204</v>
      </c>
      <c r="B24" s="545">
        <f t="shared" ref="B24:J24" si="3">B25+B26</f>
        <v>3231735069.5</v>
      </c>
      <c r="C24" s="546">
        <f t="shared" si="3"/>
        <v>3425016820.1399999</v>
      </c>
      <c r="D24" s="546">
        <f t="shared" si="3"/>
        <v>3642304285.4899998</v>
      </c>
      <c r="E24" s="529">
        <f t="shared" si="3"/>
        <v>3927443928</v>
      </c>
      <c r="F24" s="529">
        <f t="shared" si="3"/>
        <v>4107793016</v>
      </c>
      <c r="G24" s="529">
        <f t="shared" si="3"/>
        <v>4048479236</v>
      </c>
      <c r="H24" s="529">
        <f t="shared" si="3"/>
        <v>4343275649.75</v>
      </c>
      <c r="I24" s="529">
        <f t="shared" si="3"/>
        <v>4360546000</v>
      </c>
      <c r="J24" s="529">
        <f t="shared" si="3"/>
        <v>4380546000</v>
      </c>
      <c r="K24" s="594">
        <f t="shared" ref="K24:K33" si="4">ROUND(J24/I24*100,1)</f>
        <v>100.5</v>
      </c>
      <c r="L24" s="519"/>
      <c r="M24" s="519"/>
    </row>
    <row r="25" spans="1:13" ht="15.75" customHeight="1" x14ac:dyDescent="0.2">
      <c r="A25" s="591" t="s">
        <v>202</v>
      </c>
      <c r="B25" s="541">
        <v>94423482.640000001</v>
      </c>
      <c r="C25" s="532">
        <v>86782437.620000005</v>
      </c>
      <c r="D25" s="533">
        <v>80615409</v>
      </c>
      <c r="E25" s="533">
        <v>85581739</v>
      </c>
      <c r="F25" s="533">
        <v>85014654</v>
      </c>
      <c r="G25" s="533">
        <v>111054645</v>
      </c>
      <c r="H25" s="533">
        <v>123218334.81</v>
      </c>
      <c r="I25" s="533">
        <v>109783000</v>
      </c>
      <c r="J25" s="533">
        <v>119783000</v>
      </c>
      <c r="K25" s="530">
        <f t="shared" si="4"/>
        <v>109.1</v>
      </c>
      <c r="L25" s="519"/>
      <c r="M25" s="519"/>
    </row>
    <row r="26" spans="1:13" ht="15.75" customHeight="1" x14ac:dyDescent="0.2">
      <c r="A26" s="592" t="s">
        <v>203</v>
      </c>
      <c r="B26" s="542">
        <v>3137311586.8600001</v>
      </c>
      <c r="C26" s="543">
        <v>3338234382.52</v>
      </c>
      <c r="D26" s="539">
        <v>3561688876.4899998</v>
      </c>
      <c r="E26" s="539">
        <v>3841862189</v>
      </c>
      <c r="F26" s="539">
        <v>4022778362</v>
      </c>
      <c r="G26" s="539">
        <v>3937424591</v>
      </c>
      <c r="H26" s="540">
        <v>4220057314.9400001</v>
      </c>
      <c r="I26" s="540">
        <v>4250763000</v>
      </c>
      <c r="J26" s="540">
        <v>4260763000</v>
      </c>
      <c r="K26" s="530">
        <f t="shared" si="4"/>
        <v>100.2</v>
      </c>
      <c r="L26" s="519"/>
      <c r="M26" s="519"/>
    </row>
    <row r="27" spans="1:13" s="505" customFormat="1" ht="21.75" customHeight="1" x14ac:dyDescent="0.2">
      <c r="A27" s="597" t="s">
        <v>135</v>
      </c>
      <c r="B27" s="545">
        <f t="shared" ref="B27:J27" si="5">B28+B31</f>
        <v>4626126810.0799999</v>
      </c>
      <c r="C27" s="546">
        <f t="shared" si="5"/>
        <v>5012924905.6499996</v>
      </c>
      <c r="D27" s="546">
        <f t="shared" si="5"/>
        <v>5291804921.54</v>
      </c>
      <c r="E27" s="529">
        <f t="shared" si="5"/>
        <v>640374977</v>
      </c>
      <c r="F27" s="529">
        <f t="shared" si="5"/>
        <v>1927225967.78</v>
      </c>
      <c r="G27" s="529">
        <f t="shared" si="5"/>
        <v>3821177947.6700001</v>
      </c>
      <c r="H27" s="529">
        <f t="shared" si="5"/>
        <v>4995876504.4400005</v>
      </c>
      <c r="I27" s="529">
        <f t="shared" si="5"/>
        <v>5862370333</v>
      </c>
      <c r="J27" s="529">
        <f t="shared" si="5"/>
        <v>5800061058</v>
      </c>
      <c r="K27" s="594">
        <f t="shared" si="4"/>
        <v>98.9</v>
      </c>
      <c r="L27" s="519"/>
      <c r="M27" s="519"/>
    </row>
    <row r="28" spans="1:13" s="505" customFormat="1" ht="15.75" customHeight="1" x14ac:dyDescent="0.2">
      <c r="A28" s="599" t="s">
        <v>265</v>
      </c>
      <c r="B28" s="545">
        <f t="shared" ref="B28:J28" si="6">B29+B30</f>
        <v>2550250279.0799999</v>
      </c>
      <c r="C28" s="546">
        <f t="shared" si="6"/>
        <v>1600624065.6500001</v>
      </c>
      <c r="D28" s="546">
        <f t="shared" si="6"/>
        <v>846268866.78999996</v>
      </c>
      <c r="E28" s="529">
        <f t="shared" si="6"/>
        <v>530619599</v>
      </c>
      <c r="F28" s="529">
        <f t="shared" si="6"/>
        <v>1094287924</v>
      </c>
      <c r="G28" s="529">
        <f t="shared" si="6"/>
        <v>1678200384</v>
      </c>
      <c r="H28" s="529">
        <f t="shared" si="6"/>
        <v>2550886447.3299999</v>
      </c>
      <c r="I28" s="529">
        <f t="shared" si="6"/>
        <v>2179037000</v>
      </c>
      <c r="J28" s="529">
        <f t="shared" si="6"/>
        <v>1800061058</v>
      </c>
      <c r="K28" s="530">
        <f t="shared" si="4"/>
        <v>82.6</v>
      </c>
      <c r="L28" s="519"/>
      <c r="M28" s="519"/>
    </row>
    <row r="29" spans="1:13" s="505" customFormat="1" ht="15.75" customHeight="1" x14ac:dyDescent="0.2">
      <c r="A29" s="591" t="s">
        <v>202</v>
      </c>
      <c r="B29" s="541">
        <v>514051258.60000002</v>
      </c>
      <c r="C29" s="532">
        <v>554952216.64999998</v>
      </c>
      <c r="D29" s="533">
        <v>486690817.25</v>
      </c>
      <c r="E29" s="533">
        <v>226348416</v>
      </c>
      <c r="F29" s="533">
        <v>252252172</v>
      </c>
      <c r="G29" s="533">
        <v>359333011</v>
      </c>
      <c r="H29" s="535">
        <v>1060347404.91</v>
      </c>
      <c r="I29" s="533">
        <f>556787000-84000000</f>
        <v>472787000</v>
      </c>
      <c r="J29" s="533">
        <v>547811058</v>
      </c>
      <c r="K29" s="530">
        <f t="shared" si="4"/>
        <v>115.9</v>
      </c>
      <c r="L29" s="519"/>
      <c r="M29" s="519"/>
    </row>
    <row r="30" spans="1:13" s="505" customFormat="1" ht="15.75" customHeight="1" x14ac:dyDescent="0.2">
      <c r="A30" s="591" t="s">
        <v>203</v>
      </c>
      <c r="B30" s="541">
        <v>2036199020.48</v>
      </c>
      <c r="C30" s="532">
        <v>1045671849</v>
      </c>
      <c r="D30" s="533">
        <v>359578049.54000002</v>
      </c>
      <c r="E30" s="533">
        <v>304271183</v>
      </c>
      <c r="F30" s="533">
        <v>842035752</v>
      </c>
      <c r="G30" s="533">
        <v>1318867373</v>
      </c>
      <c r="H30" s="535">
        <v>1490539042.4200001</v>
      </c>
      <c r="I30" s="533">
        <f>2222250000-516000000</f>
        <v>1706250000</v>
      </c>
      <c r="J30" s="533">
        <v>1252250000</v>
      </c>
      <c r="K30" s="530">
        <f t="shared" si="4"/>
        <v>73.400000000000006</v>
      </c>
      <c r="L30" s="519"/>
      <c r="M30" s="519"/>
    </row>
    <row r="31" spans="1:13" s="505" customFormat="1" ht="15.75" customHeight="1" x14ac:dyDescent="0.2">
      <c r="A31" s="600" t="s">
        <v>266</v>
      </c>
      <c r="B31" s="547">
        <v>2075876531</v>
      </c>
      <c r="C31" s="536">
        <v>3412300840</v>
      </c>
      <c r="D31" s="537">
        <v>4445536054.75</v>
      </c>
      <c r="E31" s="537">
        <v>109755378</v>
      </c>
      <c r="F31" s="537">
        <v>832938043.77999997</v>
      </c>
      <c r="G31" s="537">
        <v>2142977563.6700001</v>
      </c>
      <c r="H31" s="537">
        <v>2444990057.1100001</v>
      </c>
      <c r="I31" s="537">
        <v>3683333333</v>
      </c>
      <c r="J31" s="537">
        <v>4000000000</v>
      </c>
      <c r="K31" s="530">
        <f t="shared" si="4"/>
        <v>108.6</v>
      </c>
      <c r="L31" s="519"/>
      <c r="M31" s="519"/>
    </row>
    <row r="32" spans="1:13" s="505" customFormat="1" ht="15.75" customHeight="1" x14ac:dyDescent="0.2">
      <c r="A32" s="601" t="s">
        <v>136</v>
      </c>
      <c r="B32" s="545">
        <v>0</v>
      </c>
      <c r="C32" s="545">
        <v>0</v>
      </c>
      <c r="D32" s="545">
        <v>0</v>
      </c>
      <c r="E32" s="545">
        <v>0</v>
      </c>
      <c r="F32" s="546">
        <f>F33+F34</f>
        <v>15332946</v>
      </c>
      <c r="G32" s="546">
        <f>G33+G34</f>
        <v>50025520</v>
      </c>
      <c r="H32" s="553">
        <f>H33+H34</f>
        <v>50012760</v>
      </c>
      <c r="I32" s="546">
        <f>I33+I34</f>
        <v>55000000</v>
      </c>
      <c r="J32" s="546">
        <f>J33+J34</f>
        <v>93906600</v>
      </c>
      <c r="K32" s="594">
        <f t="shared" si="4"/>
        <v>170.7</v>
      </c>
      <c r="L32" s="519"/>
      <c r="M32" s="519"/>
    </row>
    <row r="33" spans="1:13" s="505" customFormat="1" ht="15.75" customHeight="1" x14ac:dyDescent="0.2">
      <c r="A33" s="591" t="s">
        <v>202</v>
      </c>
      <c r="B33" s="541">
        <v>0</v>
      </c>
      <c r="C33" s="541">
        <v>0</v>
      </c>
      <c r="D33" s="541">
        <v>0</v>
      </c>
      <c r="E33" s="541">
        <v>0</v>
      </c>
      <c r="F33" s="533">
        <v>15332946</v>
      </c>
      <c r="G33" s="533">
        <v>50025520</v>
      </c>
      <c r="H33" s="533">
        <v>50012760</v>
      </c>
      <c r="I33" s="533">
        <v>55000000</v>
      </c>
      <c r="J33" s="533">
        <v>93906600</v>
      </c>
      <c r="K33" s="530">
        <f t="shared" si="4"/>
        <v>170.7</v>
      </c>
      <c r="L33" s="519"/>
      <c r="M33" s="519"/>
    </row>
    <row r="34" spans="1:13" s="505" customFormat="1" ht="15.75" customHeight="1" x14ac:dyDescent="0.2">
      <c r="A34" s="592" t="s">
        <v>203</v>
      </c>
      <c r="B34" s="542">
        <v>0</v>
      </c>
      <c r="C34" s="542">
        <v>0</v>
      </c>
      <c r="D34" s="542">
        <v>0</v>
      </c>
      <c r="E34" s="542">
        <v>0</v>
      </c>
      <c r="F34" s="539">
        <v>0</v>
      </c>
      <c r="G34" s="539">
        <v>0</v>
      </c>
      <c r="H34" s="540">
        <v>0</v>
      </c>
      <c r="I34" s="539">
        <v>0</v>
      </c>
      <c r="J34" s="539">
        <v>0</v>
      </c>
      <c r="K34" s="544">
        <v>0</v>
      </c>
      <c r="L34" s="519"/>
      <c r="M34" s="519"/>
    </row>
    <row r="35" spans="1:13" s="505" customFormat="1" ht="15.75" customHeight="1" x14ac:dyDescent="0.2">
      <c r="A35" s="595" t="s">
        <v>182</v>
      </c>
      <c r="B35" s="545">
        <f t="shared" ref="B35:J35" si="7">B36+B37</f>
        <v>763570137.99000001</v>
      </c>
      <c r="C35" s="546">
        <f t="shared" si="7"/>
        <v>769736789</v>
      </c>
      <c r="D35" s="546">
        <f t="shared" si="7"/>
        <v>815597280</v>
      </c>
      <c r="E35" s="529">
        <f t="shared" si="7"/>
        <v>858044769</v>
      </c>
      <c r="F35" s="529">
        <f t="shared" si="7"/>
        <v>875396428</v>
      </c>
      <c r="G35" s="529">
        <f t="shared" si="7"/>
        <v>881842711</v>
      </c>
      <c r="H35" s="529">
        <f t="shared" si="7"/>
        <v>984026149.64999998</v>
      </c>
      <c r="I35" s="529">
        <f t="shared" si="7"/>
        <v>1010789000</v>
      </c>
      <c r="J35" s="529">
        <f t="shared" si="7"/>
        <v>1167989000</v>
      </c>
      <c r="K35" s="594">
        <f t="shared" ref="K35:K48" si="8">ROUND(J35/I35*100,1)</f>
        <v>115.6</v>
      </c>
      <c r="L35" s="519"/>
      <c r="M35" s="519"/>
    </row>
    <row r="36" spans="1:13" s="505" customFormat="1" ht="15.75" customHeight="1" x14ac:dyDescent="0.2">
      <c r="A36" s="591" t="s">
        <v>202</v>
      </c>
      <c r="B36" s="541">
        <v>374921137.99000001</v>
      </c>
      <c r="C36" s="532">
        <v>391184789</v>
      </c>
      <c r="D36" s="533">
        <v>391680280</v>
      </c>
      <c r="E36" s="533">
        <v>394047631</v>
      </c>
      <c r="F36" s="533">
        <v>449918321</v>
      </c>
      <c r="G36" s="533">
        <v>456476328</v>
      </c>
      <c r="H36" s="533">
        <v>495934473.81</v>
      </c>
      <c r="I36" s="533">
        <v>520789000</v>
      </c>
      <c r="J36" s="533">
        <v>567989000</v>
      </c>
      <c r="K36" s="530">
        <f t="shared" si="8"/>
        <v>109.1</v>
      </c>
      <c r="L36" s="519"/>
      <c r="M36" s="519"/>
    </row>
    <row r="37" spans="1:13" s="505" customFormat="1" ht="15.75" customHeight="1" x14ac:dyDescent="0.2">
      <c r="A37" s="592" t="s">
        <v>203</v>
      </c>
      <c r="B37" s="542">
        <v>388649000</v>
      </c>
      <c r="C37" s="543">
        <v>378552000</v>
      </c>
      <c r="D37" s="539">
        <v>423917000</v>
      </c>
      <c r="E37" s="539">
        <v>463997138</v>
      </c>
      <c r="F37" s="539">
        <v>425478107</v>
      </c>
      <c r="G37" s="539">
        <v>425366383</v>
      </c>
      <c r="H37" s="539">
        <v>488091675.83999997</v>
      </c>
      <c r="I37" s="539">
        <v>490000000</v>
      </c>
      <c r="J37" s="539">
        <v>600000000</v>
      </c>
      <c r="K37" s="530">
        <f t="shared" si="8"/>
        <v>122.4</v>
      </c>
      <c r="L37" s="519"/>
      <c r="M37" s="519"/>
    </row>
    <row r="38" spans="1:13" s="505" customFormat="1" ht="25.5" customHeight="1" x14ac:dyDescent="0.2">
      <c r="A38" s="597" t="s">
        <v>229</v>
      </c>
      <c r="B38" s="545">
        <f>B39+B42</f>
        <v>21403715805.760002</v>
      </c>
      <c r="C38" s="546">
        <f>C42+C39</f>
        <v>21296175725.720001</v>
      </c>
      <c r="D38" s="546">
        <f t="shared" ref="D38:J38" si="9">D39+D42</f>
        <v>21686788124.91</v>
      </c>
      <c r="E38" s="529">
        <f t="shared" si="9"/>
        <v>15296759600</v>
      </c>
      <c r="F38" s="529">
        <f t="shared" si="9"/>
        <v>16690662806.93</v>
      </c>
      <c r="G38" s="529">
        <f t="shared" si="9"/>
        <v>20996080942</v>
      </c>
      <c r="H38" s="529">
        <f t="shared" si="9"/>
        <v>20491115669.100002</v>
      </c>
      <c r="I38" s="529">
        <f t="shared" si="9"/>
        <v>20958447944</v>
      </c>
      <c r="J38" s="529">
        <f t="shared" si="9"/>
        <v>20604634851</v>
      </c>
      <c r="K38" s="594">
        <f t="shared" si="8"/>
        <v>98.3</v>
      </c>
      <c r="L38" s="519"/>
      <c r="M38" s="519"/>
    </row>
    <row r="39" spans="1:13" s="505" customFormat="1" ht="25.5" customHeight="1" x14ac:dyDescent="0.2">
      <c r="A39" s="599" t="s">
        <v>265</v>
      </c>
      <c r="B39" s="545">
        <f t="shared" ref="B39:J39" si="10">B40+B41</f>
        <v>10382873126.26</v>
      </c>
      <c r="C39" s="546">
        <f t="shared" si="10"/>
        <v>11384728432.68</v>
      </c>
      <c r="D39" s="546">
        <f t="shared" si="10"/>
        <v>12007760720.49</v>
      </c>
      <c r="E39" s="529">
        <f t="shared" si="10"/>
        <v>12667559652</v>
      </c>
      <c r="F39" s="529">
        <f t="shared" si="10"/>
        <v>12998609232.85</v>
      </c>
      <c r="G39" s="529">
        <f t="shared" si="10"/>
        <v>14290245130</v>
      </c>
      <c r="H39" s="529">
        <f t="shared" si="10"/>
        <v>14270779220.010002</v>
      </c>
      <c r="I39" s="529">
        <f t="shared" si="10"/>
        <v>14446977081</v>
      </c>
      <c r="J39" s="529">
        <f t="shared" si="10"/>
        <v>14598384851</v>
      </c>
      <c r="K39" s="530">
        <f t="shared" si="8"/>
        <v>101</v>
      </c>
      <c r="L39" s="519"/>
      <c r="M39" s="519"/>
    </row>
    <row r="40" spans="1:13" s="505" customFormat="1" ht="15.75" customHeight="1" x14ac:dyDescent="0.2">
      <c r="A40" s="591" t="s">
        <v>202</v>
      </c>
      <c r="B40" s="548">
        <v>7664749481.9899998</v>
      </c>
      <c r="C40" s="532">
        <v>7937364209.96</v>
      </c>
      <c r="D40" s="533">
        <v>8085446601.6300001</v>
      </c>
      <c r="E40" s="533">
        <v>7243012504</v>
      </c>
      <c r="F40" s="533">
        <v>7559380336.2600002</v>
      </c>
      <c r="G40" s="533">
        <v>9032854000</v>
      </c>
      <c r="H40" s="535">
        <v>9239515900.9500008</v>
      </c>
      <c r="I40" s="533">
        <v>9581467851</v>
      </c>
      <c r="J40" s="533">
        <v>10369741604</v>
      </c>
      <c r="K40" s="530">
        <f t="shared" si="8"/>
        <v>108.2</v>
      </c>
      <c r="L40" s="519"/>
      <c r="M40" s="519"/>
    </row>
    <row r="41" spans="1:13" s="505" customFormat="1" ht="15.75" customHeight="1" x14ac:dyDescent="0.2">
      <c r="A41" s="591" t="s">
        <v>203</v>
      </c>
      <c r="B41" s="548">
        <v>2718123644.27</v>
      </c>
      <c r="C41" s="532">
        <v>3447364222.7199998</v>
      </c>
      <c r="D41" s="533">
        <v>3922314118.8600001</v>
      </c>
      <c r="E41" s="533">
        <v>5424547148</v>
      </c>
      <c r="F41" s="533">
        <v>5439228896.5900002</v>
      </c>
      <c r="G41" s="533">
        <v>5257391130</v>
      </c>
      <c r="H41" s="535">
        <v>5031263319.0600004</v>
      </c>
      <c r="I41" s="533">
        <v>4865509230</v>
      </c>
      <c r="J41" s="533">
        <v>4228643247</v>
      </c>
      <c r="K41" s="530">
        <f t="shared" si="8"/>
        <v>86.9</v>
      </c>
      <c r="L41" s="519"/>
      <c r="M41" s="519"/>
    </row>
    <row r="42" spans="1:13" s="505" customFormat="1" ht="15.75" customHeight="1" x14ac:dyDescent="0.2">
      <c r="A42" s="600" t="s">
        <v>266</v>
      </c>
      <c r="B42" s="549">
        <v>11020842679.5</v>
      </c>
      <c r="C42" s="550">
        <v>9911447293.0400009</v>
      </c>
      <c r="D42" s="546">
        <v>9679027404.4200001</v>
      </c>
      <c r="E42" s="546">
        <v>2629199948</v>
      </c>
      <c r="F42" s="546">
        <v>3692053574.0799999</v>
      </c>
      <c r="G42" s="546">
        <v>6705835812</v>
      </c>
      <c r="H42" s="537">
        <v>6220336449.0900002</v>
      </c>
      <c r="I42" s="537">
        <v>6511470863</v>
      </c>
      <c r="J42" s="537">
        <v>6006250000</v>
      </c>
      <c r="K42" s="530">
        <f t="shared" si="8"/>
        <v>92.2</v>
      </c>
      <c r="L42" s="519"/>
      <c r="M42" s="519"/>
    </row>
    <row r="43" spans="1:13" s="505" customFormat="1" ht="15.75" customHeight="1" x14ac:dyDescent="0.2">
      <c r="A43" s="595" t="s">
        <v>140</v>
      </c>
      <c r="B43" s="602">
        <f t="shared" ref="B43:J43" si="11">B44+B45</f>
        <v>471429410</v>
      </c>
      <c r="C43" s="598">
        <f t="shared" si="11"/>
        <v>477986876</v>
      </c>
      <c r="D43" s="598">
        <f t="shared" si="11"/>
        <v>469407688</v>
      </c>
      <c r="E43" s="603">
        <f t="shared" si="11"/>
        <v>375571758</v>
      </c>
      <c r="F43" s="603">
        <f t="shared" si="11"/>
        <v>388182239</v>
      </c>
      <c r="G43" s="604">
        <f t="shared" si="11"/>
        <v>598107223</v>
      </c>
      <c r="H43" s="604">
        <f t="shared" si="11"/>
        <v>597061225</v>
      </c>
      <c r="I43" s="603">
        <f t="shared" si="11"/>
        <v>579854000</v>
      </c>
      <c r="J43" s="603">
        <f t="shared" si="11"/>
        <v>526431160</v>
      </c>
      <c r="K43" s="594">
        <f t="shared" si="8"/>
        <v>90.8</v>
      </c>
      <c r="L43" s="519"/>
      <c r="M43" s="519"/>
    </row>
    <row r="44" spans="1:13" s="505" customFormat="1" ht="15.75" customHeight="1" x14ac:dyDescent="0.2">
      <c r="A44" s="591" t="s">
        <v>202</v>
      </c>
      <c r="B44" s="541">
        <v>73850410</v>
      </c>
      <c r="C44" s="532">
        <v>74184691</v>
      </c>
      <c r="D44" s="533">
        <v>94763688</v>
      </c>
      <c r="E44" s="533">
        <v>100402758</v>
      </c>
      <c r="F44" s="533">
        <v>107055239</v>
      </c>
      <c r="G44" s="533">
        <v>99413223</v>
      </c>
      <c r="H44" s="533">
        <v>99178225</v>
      </c>
      <c r="I44" s="533">
        <v>94854000</v>
      </c>
      <c r="J44" s="533">
        <v>134431160</v>
      </c>
      <c r="K44" s="530">
        <f t="shared" si="8"/>
        <v>141.69999999999999</v>
      </c>
      <c r="L44" s="519"/>
      <c r="M44" s="519"/>
    </row>
    <row r="45" spans="1:13" s="505" customFormat="1" ht="15.75" customHeight="1" x14ac:dyDescent="0.2">
      <c r="A45" s="591" t="s">
        <v>203</v>
      </c>
      <c r="B45" s="541">
        <v>397579000</v>
      </c>
      <c r="C45" s="532">
        <v>403802185</v>
      </c>
      <c r="D45" s="533">
        <v>374644000</v>
      </c>
      <c r="E45" s="533">
        <v>275169000</v>
      </c>
      <c r="F45" s="533">
        <v>281127000</v>
      </c>
      <c r="G45" s="533">
        <v>498694000</v>
      </c>
      <c r="H45" s="540">
        <v>497883000</v>
      </c>
      <c r="I45" s="539">
        <v>485000000</v>
      </c>
      <c r="J45" s="539">
        <v>392000000</v>
      </c>
      <c r="K45" s="544">
        <f t="shared" si="8"/>
        <v>80.8</v>
      </c>
      <c r="L45" s="519"/>
      <c r="M45" s="519"/>
    </row>
    <row r="46" spans="1:13" s="505" customFormat="1" ht="15.75" customHeight="1" x14ac:dyDescent="0.2">
      <c r="A46" s="605" t="s">
        <v>141</v>
      </c>
      <c r="B46" s="602">
        <f t="shared" ref="B46:J46" si="12">B47+B48</f>
        <v>1227497655.73</v>
      </c>
      <c r="C46" s="598">
        <f t="shared" si="12"/>
        <v>1229185488.45</v>
      </c>
      <c r="D46" s="598">
        <f t="shared" si="12"/>
        <v>1333473352.6199999</v>
      </c>
      <c r="E46" s="603">
        <f t="shared" si="12"/>
        <v>1190098792</v>
      </c>
      <c r="F46" s="603">
        <f t="shared" si="12"/>
        <v>1588405901</v>
      </c>
      <c r="G46" s="603">
        <f t="shared" si="12"/>
        <v>1821967590</v>
      </c>
      <c r="H46" s="603">
        <f t="shared" si="12"/>
        <v>1757756638.78</v>
      </c>
      <c r="I46" s="603">
        <f t="shared" si="12"/>
        <v>1710156512</v>
      </c>
      <c r="J46" s="603">
        <f t="shared" si="12"/>
        <v>1795961518</v>
      </c>
      <c r="K46" s="530">
        <f t="shared" si="8"/>
        <v>105</v>
      </c>
      <c r="L46" s="519"/>
      <c r="M46" s="519"/>
    </row>
    <row r="47" spans="1:13" s="505" customFormat="1" ht="15.75" customHeight="1" x14ac:dyDescent="0.2">
      <c r="A47" s="591" t="s">
        <v>202</v>
      </c>
      <c r="B47" s="541">
        <v>400645454</v>
      </c>
      <c r="C47" s="532">
        <v>424362488.44999999</v>
      </c>
      <c r="D47" s="533">
        <v>428882632.62</v>
      </c>
      <c r="E47" s="533">
        <v>490352736</v>
      </c>
      <c r="F47" s="533">
        <v>611765354</v>
      </c>
      <c r="G47" s="533">
        <v>642781590</v>
      </c>
      <c r="H47" s="535">
        <v>675897930.99000001</v>
      </c>
      <c r="I47" s="533">
        <v>660156512</v>
      </c>
      <c r="J47" s="533">
        <v>753339852</v>
      </c>
      <c r="K47" s="530">
        <f t="shared" si="8"/>
        <v>114.1</v>
      </c>
      <c r="L47" s="519"/>
      <c r="M47" s="519"/>
    </row>
    <row r="48" spans="1:13" s="505" customFormat="1" ht="15.75" customHeight="1" x14ac:dyDescent="0.2">
      <c r="A48" s="591" t="s">
        <v>203</v>
      </c>
      <c r="B48" s="541">
        <v>826852201.73000002</v>
      </c>
      <c r="C48" s="532">
        <v>804823000</v>
      </c>
      <c r="D48" s="533">
        <v>904590720</v>
      </c>
      <c r="E48" s="533">
        <v>699746056</v>
      </c>
      <c r="F48" s="533">
        <v>976640547</v>
      </c>
      <c r="G48" s="533">
        <v>1179186000</v>
      </c>
      <c r="H48" s="540">
        <v>1081858707.79</v>
      </c>
      <c r="I48" s="539">
        <v>1050000000</v>
      </c>
      <c r="J48" s="539">
        <v>1042621666</v>
      </c>
      <c r="K48" s="530">
        <f t="shared" si="8"/>
        <v>99.3</v>
      </c>
      <c r="L48" s="519"/>
      <c r="M48" s="519"/>
    </row>
    <row r="49" spans="1:13" s="505" customFormat="1" ht="15.75" customHeight="1" x14ac:dyDescent="0.2">
      <c r="A49" s="605" t="s">
        <v>186</v>
      </c>
      <c r="B49" s="602">
        <f t="shared" ref="B49:H49" si="13">B50+B51</f>
        <v>6786843.9399999995</v>
      </c>
      <c r="C49" s="598">
        <f t="shared" si="13"/>
        <v>8630759.6600000001</v>
      </c>
      <c r="D49" s="598">
        <f t="shared" si="13"/>
        <v>7735827.5299999993</v>
      </c>
      <c r="E49" s="598">
        <f t="shared" si="13"/>
        <v>7890470</v>
      </c>
      <c r="F49" s="598">
        <f t="shared" si="13"/>
        <v>7050373</v>
      </c>
      <c r="G49" s="598">
        <f t="shared" si="13"/>
        <v>7231006</v>
      </c>
      <c r="H49" s="598">
        <f t="shared" si="13"/>
        <v>6676106.1200000001</v>
      </c>
      <c r="I49" s="598">
        <v>0</v>
      </c>
      <c r="J49" s="598">
        <v>0</v>
      </c>
      <c r="K49" s="594">
        <v>0</v>
      </c>
      <c r="L49" s="519"/>
      <c r="M49" s="519"/>
    </row>
    <row r="50" spans="1:13" s="505" customFormat="1" ht="15.75" customHeight="1" x14ac:dyDescent="0.2">
      <c r="A50" s="591" t="s">
        <v>202</v>
      </c>
      <c r="B50" s="541">
        <v>4640457.16</v>
      </c>
      <c r="C50" s="532">
        <v>6661409.7000000002</v>
      </c>
      <c r="D50" s="533">
        <v>5480803.1699999999</v>
      </c>
      <c r="E50" s="533">
        <v>6682121</v>
      </c>
      <c r="F50" s="533">
        <v>5963120</v>
      </c>
      <c r="G50" s="533">
        <v>6170777</v>
      </c>
      <c r="H50" s="535">
        <v>5580680.9000000004</v>
      </c>
      <c r="I50" s="533">
        <v>0</v>
      </c>
      <c r="J50" s="533">
        <v>0</v>
      </c>
      <c r="K50" s="530">
        <v>0</v>
      </c>
      <c r="L50" s="519"/>
      <c r="M50" s="519"/>
    </row>
    <row r="51" spans="1:13" s="505" customFormat="1" ht="15.75" customHeight="1" x14ac:dyDescent="0.2">
      <c r="A51" s="592" t="s">
        <v>203</v>
      </c>
      <c r="B51" s="542">
        <v>2146386.7799999998</v>
      </c>
      <c r="C51" s="543">
        <v>1969349.96</v>
      </c>
      <c r="D51" s="539">
        <v>2255024.36</v>
      </c>
      <c r="E51" s="539">
        <v>1208349</v>
      </c>
      <c r="F51" s="539">
        <v>1087253</v>
      </c>
      <c r="G51" s="539">
        <v>1060229</v>
      </c>
      <c r="H51" s="540">
        <v>1095425.22</v>
      </c>
      <c r="I51" s="539">
        <v>0</v>
      </c>
      <c r="J51" s="539">
        <v>0</v>
      </c>
      <c r="K51" s="544">
        <v>0</v>
      </c>
      <c r="L51" s="519"/>
      <c r="M51" s="519"/>
    </row>
    <row r="52" spans="1:13" s="505" customFormat="1" ht="23.25" customHeight="1" x14ac:dyDescent="0.2">
      <c r="A52" s="606" t="s">
        <v>364</v>
      </c>
      <c r="B52" s="602">
        <v>0</v>
      </c>
      <c r="C52" s="607">
        <v>0</v>
      </c>
      <c r="D52" s="598">
        <v>0</v>
      </c>
      <c r="E52" s="608">
        <f>E54+E53</f>
        <v>2931128</v>
      </c>
      <c r="F52" s="598">
        <f>F54+F53</f>
        <v>4286063</v>
      </c>
      <c r="G52" s="598">
        <f>G54+G53</f>
        <v>7772729</v>
      </c>
      <c r="H52" s="598">
        <f>H54+H53</f>
        <v>7678505.2599999998</v>
      </c>
      <c r="I52" s="598">
        <v>0</v>
      </c>
      <c r="J52" s="598">
        <v>0</v>
      </c>
      <c r="K52" s="594">
        <v>0</v>
      </c>
      <c r="L52" s="519"/>
      <c r="M52" s="519"/>
    </row>
    <row r="53" spans="1:13" s="505" customFormat="1" ht="14.25" customHeight="1" x14ac:dyDescent="0.2">
      <c r="A53" s="609" t="s">
        <v>202</v>
      </c>
      <c r="B53" s="541">
        <v>0</v>
      </c>
      <c r="C53" s="532">
        <v>0</v>
      </c>
      <c r="D53" s="533">
        <v>0</v>
      </c>
      <c r="E53" s="551">
        <v>0</v>
      </c>
      <c r="F53" s="561">
        <v>0</v>
      </c>
      <c r="G53" s="551">
        <v>0</v>
      </c>
      <c r="H53" s="535">
        <v>0</v>
      </c>
      <c r="I53" s="533">
        <v>0</v>
      </c>
      <c r="J53" s="533">
        <v>0</v>
      </c>
      <c r="K53" s="530">
        <v>0</v>
      </c>
      <c r="L53" s="519"/>
      <c r="M53" s="519"/>
    </row>
    <row r="54" spans="1:13" s="505" customFormat="1" ht="15.75" customHeight="1" x14ac:dyDescent="0.2">
      <c r="A54" s="610" t="s">
        <v>203</v>
      </c>
      <c r="B54" s="542">
        <v>0</v>
      </c>
      <c r="C54" s="543">
        <v>0</v>
      </c>
      <c r="D54" s="539">
        <v>0</v>
      </c>
      <c r="E54" s="554">
        <v>2931128</v>
      </c>
      <c r="F54" s="611">
        <v>4286063</v>
      </c>
      <c r="G54" s="554">
        <v>7772729</v>
      </c>
      <c r="H54" s="540">
        <v>7678505.2599999998</v>
      </c>
      <c r="I54" s="539">
        <v>0</v>
      </c>
      <c r="J54" s="539">
        <v>0</v>
      </c>
      <c r="K54" s="544">
        <v>0</v>
      </c>
      <c r="L54" s="519"/>
      <c r="M54" s="519"/>
    </row>
    <row r="55" spans="1:13" s="505" customFormat="1" ht="15.75" customHeight="1" x14ac:dyDescent="0.2">
      <c r="A55" s="595" t="s">
        <v>205</v>
      </c>
      <c r="B55" s="545">
        <f t="shared" ref="B55:J55" si="14">B56+B59</f>
        <v>4467336332.4399996</v>
      </c>
      <c r="C55" s="545">
        <f t="shared" si="14"/>
        <v>4452573266.8500004</v>
      </c>
      <c r="D55" s="545">
        <f t="shared" si="14"/>
        <v>4693749105.6199999</v>
      </c>
      <c r="E55" s="545">
        <f t="shared" si="14"/>
        <v>4777930160</v>
      </c>
      <c r="F55" s="602">
        <f t="shared" si="14"/>
        <v>5231659779</v>
      </c>
      <c r="G55" s="545">
        <f t="shared" si="14"/>
        <v>5619720168</v>
      </c>
      <c r="H55" s="545">
        <f t="shared" si="14"/>
        <v>6093427633.9300003</v>
      </c>
      <c r="I55" s="545">
        <f t="shared" si="14"/>
        <v>6563390450</v>
      </c>
      <c r="J55" s="545">
        <f t="shared" si="14"/>
        <v>6769651580</v>
      </c>
      <c r="K55" s="594">
        <f>ROUND(J55/I55*100,1)</f>
        <v>103.1</v>
      </c>
      <c r="L55" s="519"/>
      <c r="M55" s="519"/>
    </row>
    <row r="56" spans="1:13" s="505" customFormat="1" ht="15.75" customHeight="1" x14ac:dyDescent="0.2">
      <c r="A56" s="599" t="s">
        <v>265</v>
      </c>
      <c r="B56" s="545">
        <f>B57+B58</f>
        <v>4455706082.4399996</v>
      </c>
      <c r="C56" s="546">
        <f>C57+C58</f>
        <v>4452258266.8500004</v>
      </c>
      <c r="D56" s="529">
        <f>D57+D58</f>
        <v>4693749105.6199999</v>
      </c>
      <c r="E56" s="529">
        <f>E57+E58</f>
        <v>4777930160</v>
      </c>
      <c r="F56" s="529">
        <f>F57+F58</f>
        <v>5231659779</v>
      </c>
      <c r="G56" s="529">
        <f>G57</f>
        <v>5619720168</v>
      </c>
      <c r="H56" s="529">
        <f>H57+H58</f>
        <v>6093427633.9300003</v>
      </c>
      <c r="I56" s="529">
        <f>I57+I58</f>
        <v>6562043000</v>
      </c>
      <c r="J56" s="529">
        <f>J57+J58</f>
        <v>6769441630</v>
      </c>
      <c r="K56" s="530">
        <f>ROUND(J56/I56*100,1)</f>
        <v>103.2</v>
      </c>
      <c r="L56" s="519"/>
      <c r="M56" s="519"/>
    </row>
    <row r="57" spans="1:13" s="505" customFormat="1" ht="15.75" customHeight="1" x14ac:dyDescent="0.2">
      <c r="A57" s="591" t="s">
        <v>202</v>
      </c>
      <c r="B57" s="541">
        <v>4418373082.4399996</v>
      </c>
      <c r="C57" s="532">
        <v>4452258266.8500004</v>
      </c>
      <c r="D57" s="533">
        <v>4693749105.6199999</v>
      </c>
      <c r="E57" s="533">
        <v>4777930160</v>
      </c>
      <c r="F57" s="533">
        <v>5231659779</v>
      </c>
      <c r="G57" s="533">
        <v>5619720168</v>
      </c>
      <c r="H57" s="533">
        <v>6093427633.9300003</v>
      </c>
      <c r="I57" s="533">
        <f>6511493000+550000+50000000</f>
        <v>6562043000</v>
      </c>
      <c r="J57" s="533">
        <v>6769441630</v>
      </c>
      <c r="K57" s="530">
        <f>ROUND(J57/I57*100,1)</f>
        <v>103.2</v>
      </c>
      <c r="L57" s="519"/>
      <c r="M57" s="519"/>
    </row>
    <row r="58" spans="1:13" s="505" customFormat="1" ht="15.75" customHeight="1" x14ac:dyDescent="0.2">
      <c r="A58" s="591" t="s">
        <v>203</v>
      </c>
      <c r="B58" s="541">
        <v>37333000</v>
      </c>
      <c r="C58" s="532">
        <v>0</v>
      </c>
      <c r="D58" s="533">
        <v>0</v>
      </c>
      <c r="E58" s="533">
        <v>0</v>
      </c>
      <c r="F58" s="533">
        <v>0</v>
      </c>
      <c r="G58" s="533">
        <v>0</v>
      </c>
      <c r="H58" s="533">
        <v>0</v>
      </c>
      <c r="I58" s="533">
        <v>0</v>
      </c>
      <c r="J58" s="533">
        <v>0</v>
      </c>
      <c r="K58" s="530">
        <v>0</v>
      </c>
      <c r="L58" s="519"/>
      <c r="M58" s="519"/>
    </row>
    <row r="59" spans="1:13" s="505" customFormat="1" ht="15.75" customHeight="1" x14ac:dyDescent="0.2">
      <c r="A59" s="600" t="s">
        <v>266</v>
      </c>
      <c r="B59" s="547">
        <v>11630250</v>
      </c>
      <c r="C59" s="536">
        <v>315000</v>
      </c>
      <c r="D59" s="537">
        <v>0</v>
      </c>
      <c r="E59" s="537">
        <v>0</v>
      </c>
      <c r="F59" s="537">
        <v>0</v>
      </c>
      <c r="G59" s="537">
        <v>0</v>
      </c>
      <c r="H59" s="537">
        <v>0</v>
      </c>
      <c r="I59" s="537">
        <v>1347450</v>
      </c>
      <c r="J59" s="537">
        <v>209950</v>
      </c>
      <c r="K59" s="544">
        <v>0</v>
      </c>
      <c r="L59" s="519"/>
      <c r="M59" s="519"/>
    </row>
    <row r="60" spans="1:13" s="505" customFormat="1" ht="21.75" customHeight="1" x14ac:dyDescent="0.2">
      <c r="A60" s="597" t="s">
        <v>206</v>
      </c>
      <c r="B60" s="545">
        <f>B62+B63</f>
        <v>2603070222.0699997</v>
      </c>
      <c r="C60" s="546">
        <f t="shared" ref="C60:J60" si="15">C61+C64</f>
        <v>2918786506.8200002</v>
      </c>
      <c r="D60" s="546">
        <f t="shared" si="15"/>
        <v>3169883043.9900002</v>
      </c>
      <c r="E60" s="552">
        <f t="shared" si="15"/>
        <v>2823387116.6799998</v>
      </c>
      <c r="F60" s="552">
        <f t="shared" si="15"/>
        <v>2923837659</v>
      </c>
      <c r="G60" s="552">
        <f t="shared" si="15"/>
        <v>2875258461.4699998</v>
      </c>
      <c r="H60" s="552">
        <f t="shared" si="15"/>
        <v>4342014588.9799995</v>
      </c>
      <c r="I60" s="552">
        <f t="shared" si="15"/>
        <v>4102464850</v>
      </c>
      <c r="J60" s="552">
        <f t="shared" si="15"/>
        <v>4946456032</v>
      </c>
      <c r="K60" s="594">
        <f>ROUND(J60/I60*100,1)</f>
        <v>120.6</v>
      </c>
      <c r="L60" s="519"/>
      <c r="M60" s="519"/>
    </row>
    <row r="61" spans="1:13" s="505" customFormat="1" ht="18.75" customHeight="1" x14ac:dyDescent="0.2">
      <c r="A61" s="599" t="s">
        <v>265</v>
      </c>
      <c r="B61" s="545">
        <f t="shared" ref="B61:J61" si="16">B62+B63</f>
        <v>2603070222.0699997</v>
      </c>
      <c r="C61" s="546">
        <f t="shared" si="16"/>
        <v>2908811181.73</v>
      </c>
      <c r="D61" s="546">
        <f t="shared" si="16"/>
        <v>3135577938.9900002</v>
      </c>
      <c r="E61" s="529">
        <f t="shared" si="16"/>
        <v>2822666475</v>
      </c>
      <c r="F61" s="529">
        <f t="shared" si="16"/>
        <v>2911528277</v>
      </c>
      <c r="G61" s="529">
        <f t="shared" si="16"/>
        <v>2858977210</v>
      </c>
      <c r="H61" s="563">
        <f t="shared" si="16"/>
        <v>4315737934.75</v>
      </c>
      <c r="I61" s="529">
        <f t="shared" si="16"/>
        <v>3723804449</v>
      </c>
      <c r="J61" s="529">
        <f t="shared" si="16"/>
        <v>4702358600</v>
      </c>
      <c r="K61" s="530">
        <f>ROUND(J61/I61*100,1)</f>
        <v>126.3</v>
      </c>
      <c r="L61" s="519"/>
      <c r="M61" s="519"/>
    </row>
    <row r="62" spans="1:13" s="505" customFormat="1" ht="15.75" customHeight="1" x14ac:dyDescent="0.2">
      <c r="A62" s="591" t="s">
        <v>202</v>
      </c>
      <c r="B62" s="548">
        <v>101518800.39</v>
      </c>
      <c r="C62" s="532">
        <v>143191777.21000001</v>
      </c>
      <c r="D62" s="533">
        <v>120617392.11</v>
      </c>
      <c r="E62" s="533">
        <v>111960261</v>
      </c>
      <c r="F62" s="533">
        <v>110774168</v>
      </c>
      <c r="G62" s="533">
        <v>129322934</v>
      </c>
      <c r="H62" s="533">
        <v>154083235.97</v>
      </c>
      <c r="I62" s="533">
        <v>168445000</v>
      </c>
      <c r="J62" s="533">
        <v>218445000</v>
      </c>
      <c r="K62" s="530">
        <f>ROUND(J62/I62*100,1)</f>
        <v>129.69999999999999</v>
      </c>
      <c r="L62" s="519"/>
      <c r="M62" s="519"/>
    </row>
    <row r="63" spans="1:13" s="505" customFormat="1" ht="15.75" customHeight="1" x14ac:dyDescent="0.2">
      <c r="A63" s="591" t="s">
        <v>203</v>
      </c>
      <c r="B63" s="548">
        <v>2501551421.6799998</v>
      </c>
      <c r="C63" s="532">
        <v>2765619404.52</v>
      </c>
      <c r="D63" s="533">
        <v>3014960546.8800001</v>
      </c>
      <c r="E63" s="533">
        <v>2710706214</v>
      </c>
      <c r="F63" s="533">
        <v>2800754109</v>
      </c>
      <c r="G63" s="533">
        <v>2729654276</v>
      </c>
      <c r="H63" s="535">
        <v>4161654698.7800002</v>
      </c>
      <c r="I63" s="535">
        <f>3605359449-50000000</f>
        <v>3555359449</v>
      </c>
      <c r="J63" s="533">
        <v>4483913600</v>
      </c>
      <c r="K63" s="530">
        <f>ROUND(J63/I63*100,1)</f>
        <v>126.1</v>
      </c>
      <c r="L63" s="519"/>
      <c r="M63" s="519"/>
    </row>
    <row r="64" spans="1:13" s="505" customFormat="1" ht="15.75" customHeight="1" thickBot="1" x14ac:dyDescent="0.25">
      <c r="A64" s="612" t="s">
        <v>266</v>
      </c>
      <c r="B64" s="555">
        <v>0</v>
      </c>
      <c r="C64" s="556">
        <v>9975325.0899999999</v>
      </c>
      <c r="D64" s="546">
        <v>34305105</v>
      </c>
      <c r="E64" s="552">
        <v>720641.68</v>
      </c>
      <c r="F64" s="552">
        <v>12309382</v>
      </c>
      <c r="G64" s="552">
        <v>16281251.470000001</v>
      </c>
      <c r="H64" s="562">
        <v>26276654.23</v>
      </c>
      <c r="I64" s="562">
        <v>378660401</v>
      </c>
      <c r="J64" s="562">
        <v>244097432</v>
      </c>
      <c r="K64" s="613">
        <f>ROUND(I64/H64*100,1)</f>
        <v>1441.1</v>
      </c>
      <c r="L64" s="519"/>
      <c r="M64" s="519"/>
    </row>
    <row r="65" spans="1:11" s="505" customFormat="1" ht="15.75" customHeight="1" x14ac:dyDescent="0.2">
      <c r="A65" s="614" t="s">
        <v>11</v>
      </c>
      <c r="B65" s="564">
        <f>B60+B55+B49+B46+B43+B38+B35+B27+B24+B21+B18+B12+B6</f>
        <v>39813488372.980003</v>
      </c>
      <c r="C65" s="564">
        <f>C60+C55+C49+C46+C43+C38+C35+C27+C24+C21+C18+C12+C6</f>
        <v>40618141558.089996</v>
      </c>
      <c r="D65" s="564">
        <f>D60+D55+D49+D46+D43+D38+D35+D27+D24+D21+D18+D12+D6</f>
        <v>41988646926.829994</v>
      </c>
      <c r="E65" s="564">
        <f>E60+E55+E49+E46+E43+E38+E35+E27+E24+E21+E18+E12+E6+E52</f>
        <v>30724027967.68</v>
      </c>
      <c r="F65" s="564">
        <f>F60+F55+F49+F46+F43+F38+F35+F27+F24+F21+F18+F12+F6+F32+F15+F9+F52</f>
        <v>35133536593.709999</v>
      </c>
      <c r="G65" s="564">
        <f>G66+G69</f>
        <v>42257055683.139999</v>
      </c>
      <c r="H65" s="564">
        <f>H66+H69</f>
        <v>45341098459.940002</v>
      </c>
      <c r="I65" s="564">
        <f>I66+I69</f>
        <v>46822505251</v>
      </c>
      <c r="J65" s="564">
        <f>J66+J69</f>
        <v>47718610586</v>
      </c>
      <c r="K65" s="594">
        <f>ROUND(J65/I65*100,1)</f>
        <v>101.9</v>
      </c>
    </row>
    <row r="66" spans="1:11" s="505" customFormat="1" ht="15.75" customHeight="1" x14ac:dyDescent="0.2">
      <c r="A66" s="599" t="s">
        <v>265</v>
      </c>
      <c r="B66" s="557">
        <f t="shared" ref="B66:J66" si="17">B67+B68</f>
        <v>26705138912.480003</v>
      </c>
      <c r="C66" s="557">
        <f t="shared" si="17"/>
        <v>27284103099.959999</v>
      </c>
      <c r="D66" s="557">
        <f t="shared" si="17"/>
        <v>27829778362.660004</v>
      </c>
      <c r="E66" s="557">
        <f t="shared" si="17"/>
        <v>27984352000</v>
      </c>
      <c r="F66" s="557">
        <f t="shared" si="17"/>
        <v>30596235593.849998</v>
      </c>
      <c r="G66" s="557">
        <f t="shared" si="17"/>
        <v>33391961056</v>
      </c>
      <c r="H66" s="567">
        <f t="shared" si="17"/>
        <v>36649495299.510002</v>
      </c>
      <c r="I66" s="557">
        <f t="shared" si="17"/>
        <v>36247693204</v>
      </c>
      <c r="J66" s="557">
        <f t="shared" si="17"/>
        <v>37468053204</v>
      </c>
      <c r="K66" s="530">
        <f>ROUND(J66/I66*100,1)</f>
        <v>103.4</v>
      </c>
    </row>
    <row r="67" spans="1:11" s="505" customFormat="1" ht="15.75" customHeight="1" x14ac:dyDescent="0.2">
      <c r="A67" s="591" t="s">
        <v>202</v>
      </c>
      <c r="B67" s="534">
        <f>B62+B57+B50+B47+B44+B40+B36+B29+B25+B22+B19+B13+B7</f>
        <v>13805479750.4</v>
      </c>
      <c r="C67" s="534">
        <f>C62+C57+C50+C47+C44+C40+C36+C29+C25+C22+C19+C13+C7</f>
        <v>14256426843.960001</v>
      </c>
      <c r="D67" s="534">
        <f>D62+D57+D50+D47+D44+D40+D36+D29+D25+D22+D19+D13+D7</f>
        <v>14550376708.120001</v>
      </c>
      <c r="E67" s="534">
        <f>E62+E57+E50+E47+E44+E40+E36+E29+E25+E22+E19+E13+E7+E53</f>
        <v>13651943647</v>
      </c>
      <c r="F67" s="534">
        <f>F62+F57+F50+F47+F44+F40+F36+F29+F25+F22+F19+F13+F7+F33+F16+F10</f>
        <v>14825197874.26</v>
      </c>
      <c r="G67" s="534">
        <f>G62+G57+G50+G47+G44+G40+G36+G29+G25+G22+G19+G13+G7+G33+G16+G10</f>
        <v>17056240364</v>
      </c>
      <c r="H67" s="534">
        <f>H62+H57+H50+H47+H44+H40+H36+H29+H25+H22+H19+H13+H7+H33+H16+H10</f>
        <v>18649488831.750004</v>
      </c>
      <c r="I67" s="534">
        <f>I62+I57+I50+I47+I44+I40+I36+I29+I25+I22+I19+I13+I7+I33+I16+I10</f>
        <v>18934712525</v>
      </c>
      <c r="J67" s="534">
        <f>J62+J57+J50+J47+J44+J40+J36+J29+J25+J22+J19+J13+J7+J33+J16+J10</f>
        <v>20292402691</v>
      </c>
      <c r="K67" s="530">
        <f>ROUND(J67/I67*100,1)</f>
        <v>107.2</v>
      </c>
    </row>
    <row r="68" spans="1:11" s="505" customFormat="1" ht="15.75" customHeight="1" x14ac:dyDescent="0.2">
      <c r="A68" s="591" t="s">
        <v>203</v>
      </c>
      <c r="B68" s="541">
        <f>B63+B58+B51+B48+B45+B37+B41+B30+B26+B23+B20+B8+B14</f>
        <v>12899659162.080002</v>
      </c>
      <c r="C68" s="541">
        <f>C63+C58+C51+C48+C45+C37+C41+C30+C26+C23+C20+C8+C14</f>
        <v>13027676256</v>
      </c>
      <c r="D68" s="541">
        <f>D63+D58+D51+D48+D45+D37+D41+D30+D26+D23+D20+D8+D14</f>
        <v>13279401654.540001</v>
      </c>
      <c r="E68" s="541">
        <f>E63+E58+E51+E48+E45+E37+E41+E30+E26+E23+E20+E8+E14+E54</f>
        <v>14332408353</v>
      </c>
      <c r="F68" s="541">
        <f>F63+F58+F51+F48+F45+F37+F41+F30+F26+F23+F20+F8+F14+F54</f>
        <v>15771037719.59</v>
      </c>
      <c r="G68" s="541">
        <f>G63+G58+G51+G48+G45+G37+G41+G30+G26+G23+G20+G8+G14+G54</f>
        <v>16335720692</v>
      </c>
      <c r="H68" s="541">
        <f>H63+H58+H51+H48+H45+H37+H41+H30+H26+H23+H20+H8+H14+H54</f>
        <v>18000006467.759998</v>
      </c>
      <c r="I68" s="541">
        <f>I63+I58+I51+I48+I45+I37+I41+I30+I26+I23+I20+I8+I14</f>
        <v>17312980679</v>
      </c>
      <c r="J68" s="541">
        <f>J63+J58+J51+J48+J45+J37+J41+J30+J26+J23+J20+J8+J14</f>
        <v>17175650513</v>
      </c>
      <c r="K68" s="530">
        <f>ROUND(J68/I68*100,1)</f>
        <v>99.2</v>
      </c>
    </row>
    <row r="69" spans="1:11" s="505" customFormat="1" ht="15.75" customHeight="1" thickBot="1" x14ac:dyDescent="0.25">
      <c r="A69" s="612" t="s">
        <v>266</v>
      </c>
      <c r="B69" s="615">
        <f>B59+B42+B64+B31</f>
        <v>13108349460.5</v>
      </c>
      <c r="C69" s="615">
        <f t="shared" ref="C69:H69" si="18">C59+C42+C64+C31</f>
        <v>13334038458.130001</v>
      </c>
      <c r="D69" s="615">
        <f t="shared" si="18"/>
        <v>14158868564.17</v>
      </c>
      <c r="E69" s="615">
        <f t="shared" si="18"/>
        <v>2739675967.6799998</v>
      </c>
      <c r="F69" s="615">
        <f t="shared" si="18"/>
        <v>4537300999.8599997</v>
      </c>
      <c r="G69" s="615">
        <f t="shared" si="18"/>
        <v>8865094627.1399994</v>
      </c>
      <c r="H69" s="615">
        <f t="shared" si="18"/>
        <v>8691603160.4300003</v>
      </c>
      <c r="I69" s="615">
        <f>I64+I59+I42+I31</f>
        <v>10574812047</v>
      </c>
      <c r="J69" s="615">
        <f>J64+J59+J42+J31</f>
        <v>10250557382</v>
      </c>
      <c r="K69" s="613">
        <f>ROUND(J69/I69*100,1)</f>
        <v>96.9</v>
      </c>
    </row>
    <row r="70" spans="1:11" s="505" customFormat="1" ht="15.75" customHeight="1" x14ac:dyDescent="0.2">
      <c r="A70" s="507"/>
      <c r="B70" s="520"/>
      <c r="C70" s="508"/>
      <c r="D70" s="508"/>
      <c r="E70" s="508"/>
      <c r="F70" s="508"/>
      <c r="G70" s="508"/>
      <c r="H70" s="568"/>
      <c r="I70" s="565"/>
      <c r="J70" s="508"/>
      <c r="K70" s="512"/>
    </row>
    <row r="71" spans="1:11" s="505" customFormat="1" x14ac:dyDescent="0.2">
      <c r="A71" s="505" t="s">
        <v>809</v>
      </c>
      <c r="B71" s="515"/>
      <c r="F71" s="559"/>
      <c r="G71" s="559"/>
      <c r="H71" s="559"/>
      <c r="I71" s="559"/>
      <c r="J71" s="559"/>
      <c r="K71" s="522"/>
    </row>
    <row r="72" spans="1:11" s="505" customFormat="1" x14ac:dyDescent="0.2">
      <c r="A72" s="510" t="s">
        <v>879</v>
      </c>
      <c r="B72" s="523"/>
      <c r="C72" s="503"/>
      <c r="D72" s="503"/>
      <c r="E72" s="506"/>
      <c r="H72" s="503"/>
      <c r="I72" s="1098"/>
      <c r="J72" s="1098"/>
      <c r="K72" s="1098"/>
    </row>
    <row r="73" spans="1:11" s="505" customFormat="1" ht="30.75" customHeight="1" x14ac:dyDescent="0.2">
      <c r="A73" s="504"/>
      <c r="B73" s="524"/>
      <c r="C73" s="503"/>
      <c r="D73" s="503"/>
      <c r="E73" s="503"/>
      <c r="F73" s="503"/>
      <c r="G73" s="503"/>
      <c r="H73" s="503"/>
      <c r="I73" s="1098"/>
      <c r="J73" s="1098"/>
      <c r="K73" s="1098"/>
    </row>
    <row r="74" spans="1:11" s="505" customFormat="1" x14ac:dyDescent="0.2">
      <c r="A74" s="510"/>
      <c r="B74" s="523"/>
      <c r="C74" s="521"/>
      <c r="K74" s="525"/>
    </row>
    <row r="75" spans="1:11" s="505" customFormat="1" x14ac:dyDescent="0.2">
      <c r="A75" s="510"/>
      <c r="B75" s="524"/>
      <c r="K75" s="525"/>
    </row>
    <row r="76" spans="1:11" s="505" customFormat="1" x14ac:dyDescent="0.2">
      <c r="B76" s="515"/>
      <c r="D76" s="521"/>
      <c r="K76" s="525"/>
    </row>
    <row r="78" spans="1:11" x14ac:dyDescent="0.2">
      <c r="A78" s="526"/>
      <c r="B78" s="527"/>
      <c r="C78" s="528"/>
      <c r="D78" s="526"/>
      <c r="K78" s="514"/>
    </row>
    <row r="79" spans="1:11" x14ac:dyDescent="0.2">
      <c r="A79" s="519"/>
      <c r="C79" s="519"/>
      <c r="K79" s="514"/>
    </row>
    <row r="80" spans="1:11" x14ac:dyDescent="0.2">
      <c r="B80" s="514"/>
      <c r="C80" s="519"/>
      <c r="K80" s="514"/>
    </row>
  </sheetData>
  <mergeCells count="1">
    <mergeCell ref="I72:K73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6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tabSelected="1" topLeftCell="A14" workbookViewId="0"/>
  </sheetViews>
  <sheetFormatPr defaultColWidth="9.140625" defaultRowHeight="12.75" x14ac:dyDescent="0.2"/>
  <cols>
    <col min="1" max="1" width="5.42578125" style="381" customWidth="1"/>
    <col min="2" max="2" width="60.85546875" style="381" customWidth="1"/>
    <col min="3" max="3" width="13.85546875" style="381" hidden="1" customWidth="1"/>
    <col min="4" max="5" width="12.28515625" style="381" hidden="1" customWidth="1"/>
    <col min="6" max="6" width="13.28515625" style="381" customWidth="1"/>
    <col min="7" max="7" width="13.42578125" style="381" customWidth="1"/>
    <col min="8" max="9" width="14.28515625" style="381" customWidth="1"/>
    <col min="10" max="10" width="14.85546875" style="381" customWidth="1"/>
    <col min="11" max="11" width="14" style="381" bestFit="1" customWidth="1"/>
    <col min="12" max="12" width="14" style="381" hidden="1" customWidth="1"/>
    <col min="13" max="13" width="13.28515625" style="381" hidden="1" customWidth="1"/>
    <col min="14" max="15" width="9.140625" style="381"/>
    <col min="16" max="16" width="11" style="381" bestFit="1" customWidth="1"/>
    <col min="17" max="17" width="10.85546875" style="381" bestFit="1" customWidth="1"/>
    <col min="18" max="18" width="0" style="381" hidden="1" customWidth="1"/>
    <col min="19" max="19" width="14.42578125" style="381" hidden="1" customWidth="1"/>
    <col min="20" max="20" width="0" style="381" hidden="1" customWidth="1"/>
    <col min="21" max="21" width="11.42578125" style="381" bestFit="1" customWidth="1"/>
    <col min="22" max="16384" width="9.140625" style="381"/>
  </cols>
  <sheetData>
    <row r="1" spans="1:13" ht="15.75" x14ac:dyDescent="0.25">
      <c r="A1" s="494" t="s">
        <v>889</v>
      </c>
    </row>
    <row r="2" spans="1:13" ht="18.75" x14ac:dyDescent="0.3">
      <c r="A2" s="1099"/>
      <c r="B2" s="1099"/>
      <c r="F2" s="382"/>
      <c r="G2" s="382"/>
      <c r="K2" s="966" t="s">
        <v>98</v>
      </c>
    </row>
    <row r="3" spans="1:13" x14ac:dyDescent="0.2">
      <c r="A3" s="383"/>
      <c r="B3" s="384"/>
      <c r="C3" s="384"/>
    </row>
    <row r="4" spans="1:13" ht="14.25" x14ac:dyDescent="0.2">
      <c r="A4" s="385" t="s">
        <v>33</v>
      </c>
      <c r="B4" s="385"/>
      <c r="C4" s="386"/>
    </row>
    <row r="5" spans="1:13" ht="15.75" x14ac:dyDescent="0.25">
      <c r="A5" s="387"/>
      <c r="B5" s="388"/>
      <c r="C5" s="389"/>
    </row>
    <row r="6" spans="1:13" ht="13.5" thickBot="1" x14ac:dyDescent="0.25">
      <c r="A6" s="1100"/>
      <c r="B6" s="1100"/>
      <c r="C6" s="390"/>
      <c r="D6" s="390"/>
      <c r="E6"/>
      <c r="G6" s="391"/>
      <c r="K6" s="391" t="s">
        <v>58</v>
      </c>
    </row>
    <row r="7" spans="1:13" ht="39" thickBot="1" x14ac:dyDescent="0.25">
      <c r="A7" s="392"/>
      <c r="B7" s="393"/>
      <c r="C7" s="394" t="s">
        <v>35</v>
      </c>
      <c r="D7" s="394" t="s">
        <v>36</v>
      </c>
      <c r="E7" s="394" t="s">
        <v>37</v>
      </c>
      <c r="F7" s="394" t="s">
        <v>929</v>
      </c>
      <c r="G7" s="395" t="s">
        <v>875</v>
      </c>
      <c r="H7" s="570" t="s">
        <v>876</v>
      </c>
      <c r="I7" s="570" t="s">
        <v>894</v>
      </c>
      <c r="J7" s="394" t="s">
        <v>948</v>
      </c>
      <c r="K7" s="394" t="s">
        <v>947</v>
      </c>
      <c r="L7" s="394" t="s">
        <v>863</v>
      </c>
      <c r="M7" s="394" t="s">
        <v>914</v>
      </c>
    </row>
    <row r="8" spans="1:13" x14ac:dyDescent="0.2">
      <c r="A8" s="396" t="s">
        <v>82</v>
      </c>
      <c r="B8" s="397" t="s">
        <v>46</v>
      </c>
      <c r="C8" s="398">
        <v>530000000</v>
      </c>
      <c r="D8" s="398">
        <v>0</v>
      </c>
      <c r="E8" s="398">
        <v>0</v>
      </c>
      <c r="F8" s="398">
        <v>0</v>
      </c>
      <c r="G8" s="399">
        <v>0</v>
      </c>
      <c r="H8" s="399">
        <v>0</v>
      </c>
      <c r="I8" s="399">
        <v>0</v>
      </c>
      <c r="J8" s="398">
        <v>0</v>
      </c>
      <c r="K8" s="398">
        <v>0</v>
      </c>
      <c r="L8" s="398">
        <v>0</v>
      </c>
      <c r="M8" s="398">
        <v>0</v>
      </c>
    </row>
    <row r="9" spans="1:13" x14ac:dyDescent="0.2">
      <c r="A9" s="400"/>
      <c r="B9" s="401" t="s">
        <v>47</v>
      </c>
      <c r="C9" s="402">
        <v>530000000</v>
      </c>
      <c r="D9" s="402">
        <v>0</v>
      </c>
      <c r="E9" s="402">
        <v>0</v>
      </c>
      <c r="F9" s="402">
        <v>0</v>
      </c>
      <c r="G9" s="403">
        <v>0</v>
      </c>
      <c r="H9" s="403">
        <v>0</v>
      </c>
      <c r="I9" s="403">
        <v>18635866000</v>
      </c>
      <c r="J9" s="402">
        <v>0</v>
      </c>
      <c r="K9" s="402">
        <v>0</v>
      </c>
      <c r="L9" s="402">
        <v>0</v>
      </c>
      <c r="M9" s="402">
        <v>0</v>
      </c>
    </row>
    <row r="10" spans="1:13" x14ac:dyDescent="0.2">
      <c r="A10" s="396" t="s">
        <v>85</v>
      </c>
      <c r="B10" s="397" t="s">
        <v>86</v>
      </c>
      <c r="C10" s="404">
        <f t="shared" ref="C10:H10" si="0">SUM(C11:C12)</f>
        <v>1408657972</v>
      </c>
      <c r="D10" s="404">
        <f t="shared" si="0"/>
        <v>1537057369</v>
      </c>
      <c r="E10" s="404">
        <f t="shared" si="0"/>
        <v>1564410899</v>
      </c>
      <c r="F10" s="404">
        <f t="shared" si="0"/>
        <v>1246425036.8599999</v>
      </c>
      <c r="G10" s="405">
        <f t="shared" si="0"/>
        <v>1921545299</v>
      </c>
      <c r="H10" s="405">
        <f t="shared" si="0"/>
        <v>1757608168.4400001</v>
      </c>
      <c r="I10" s="405">
        <v>1692336109</v>
      </c>
      <c r="J10" s="404">
        <v>1560000000</v>
      </c>
      <c r="K10" s="404">
        <v>1610000000</v>
      </c>
      <c r="L10" s="404">
        <v>1610000000</v>
      </c>
      <c r="M10" s="404">
        <v>1610000000</v>
      </c>
    </row>
    <row r="11" spans="1:13" x14ac:dyDescent="0.2">
      <c r="A11" s="406"/>
      <c r="B11" s="397" t="s">
        <v>87</v>
      </c>
      <c r="C11" s="404">
        <v>1408649325</v>
      </c>
      <c r="D11" s="404">
        <v>1529450968</v>
      </c>
      <c r="E11" s="404">
        <v>1552279478</v>
      </c>
      <c r="F11" s="404">
        <v>1224053519.3499999</v>
      </c>
      <c r="G11" s="405">
        <v>1546963923</v>
      </c>
      <c r="H11" s="405">
        <v>1645861546</v>
      </c>
      <c r="I11" s="405">
        <v>1692219371</v>
      </c>
      <c r="J11" s="404">
        <v>1550000000</v>
      </c>
      <c r="K11" s="404">
        <v>1600000000</v>
      </c>
      <c r="L11" s="404">
        <v>1600000000</v>
      </c>
      <c r="M11" s="404">
        <v>1600000000</v>
      </c>
    </row>
    <row r="12" spans="1:13" x14ac:dyDescent="0.2">
      <c r="A12" s="400"/>
      <c r="B12" s="401" t="s">
        <v>48</v>
      </c>
      <c r="C12" s="407">
        <v>8647</v>
      </c>
      <c r="D12" s="407">
        <v>7606401</v>
      </c>
      <c r="E12" s="407">
        <v>12131421</v>
      </c>
      <c r="F12" s="407">
        <v>22371517.509999998</v>
      </c>
      <c r="G12" s="408">
        <v>374581376</v>
      </c>
      <c r="H12" s="408">
        <v>111746622.44</v>
      </c>
      <c r="I12" s="408">
        <v>116738</v>
      </c>
      <c r="J12" s="407">
        <v>10000000</v>
      </c>
      <c r="K12" s="407">
        <v>10000000</v>
      </c>
      <c r="L12" s="407">
        <v>10000000</v>
      </c>
      <c r="M12" s="407">
        <v>10000000</v>
      </c>
    </row>
    <row r="13" spans="1:13" x14ac:dyDescent="0.2">
      <c r="A13" s="396" t="s">
        <v>88</v>
      </c>
      <c r="B13" s="397" t="s">
        <v>257</v>
      </c>
      <c r="C13" s="404">
        <f t="shared" ref="C13:H13" si="1">SUM(C14:C16)</f>
        <v>1074155466</v>
      </c>
      <c r="D13" s="404">
        <f t="shared" si="1"/>
        <v>1067159551</v>
      </c>
      <c r="E13" s="404">
        <f t="shared" si="1"/>
        <v>944191893</v>
      </c>
      <c r="F13" s="404">
        <f t="shared" si="1"/>
        <v>464324311.64999998</v>
      </c>
      <c r="G13" s="405">
        <f t="shared" si="1"/>
        <v>680686466</v>
      </c>
      <c r="H13" s="405">
        <f t="shared" si="1"/>
        <v>517979755.30999994</v>
      </c>
      <c r="I13" s="405">
        <v>2216462720</v>
      </c>
      <c r="J13" s="404">
        <v>2130000000</v>
      </c>
      <c r="K13" s="404">
        <v>720000000</v>
      </c>
      <c r="L13" s="404">
        <v>2260000000</v>
      </c>
      <c r="M13" s="404">
        <v>2300000000</v>
      </c>
    </row>
    <row r="14" spans="1:13" x14ac:dyDescent="0.2">
      <c r="A14" s="406" t="s">
        <v>89</v>
      </c>
      <c r="B14" s="397" t="s">
        <v>193</v>
      </c>
      <c r="C14" s="404">
        <v>355199018</v>
      </c>
      <c r="D14" s="404">
        <v>304257358</v>
      </c>
      <c r="E14" s="404">
        <v>365652923</v>
      </c>
      <c r="F14" s="404">
        <v>122333477.81999999</v>
      </c>
      <c r="G14" s="405">
        <v>184261255</v>
      </c>
      <c r="H14" s="405">
        <v>102631623.34</v>
      </c>
      <c r="I14" s="405">
        <v>1506807670</v>
      </c>
      <c r="J14" s="404">
        <v>1600000000</v>
      </c>
      <c r="K14" s="404">
        <v>100000000</v>
      </c>
      <c r="L14" s="404">
        <v>1600000000</v>
      </c>
      <c r="M14" s="404">
        <v>1600000000</v>
      </c>
    </row>
    <row r="15" spans="1:13" x14ac:dyDescent="0.2">
      <c r="A15" s="409"/>
      <c r="B15" s="410" t="s">
        <v>194</v>
      </c>
      <c r="C15" s="404">
        <v>232752938</v>
      </c>
      <c r="D15" s="404">
        <v>204866313</v>
      </c>
      <c r="E15" s="404">
        <v>0</v>
      </c>
      <c r="F15" s="404">
        <v>0</v>
      </c>
      <c r="G15" s="405">
        <v>0</v>
      </c>
      <c r="H15" s="405"/>
      <c r="I15" s="405"/>
      <c r="J15" s="404"/>
      <c r="K15" s="404"/>
      <c r="L15" s="404"/>
      <c r="M15" s="404"/>
    </row>
    <row r="16" spans="1:13" x14ac:dyDescent="0.2">
      <c r="A16" s="400"/>
      <c r="B16" s="411" t="s">
        <v>195</v>
      </c>
      <c r="C16" s="407">
        <v>486203510</v>
      </c>
      <c r="D16" s="407">
        <v>558035880</v>
      </c>
      <c r="E16" s="407">
        <v>578538970</v>
      </c>
      <c r="F16" s="407">
        <v>341990833.82999998</v>
      </c>
      <c r="G16" s="408">
        <v>496425211</v>
      </c>
      <c r="H16" s="408">
        <v>415348131.96999997</v>
      </c>
      <c r="I16" s="408">
        <v>709655050</v>
      </c>
      <c r="J16" s="407">
        <v>530000000</v>
      </c>
      <c r="K16" s="407">
        <v>620000000</v>
      </c>
      <c r="L16" s="407">
        <v>660000000</v>
      </c>
      <c r="M16" s="407">
        <v>700000000</v>
      </c>
    </row>
    <row r="17" spans="1:21" x14ac:dyDescent="0.2">
      <c r="A17" s="412" t="s">
        <v>90</v>
      </c>
      <c r="B17" s="397" t="s">
        <v>91</v>
      </c>
      <c r="C17" s="404">
        <v>8698798</v>
      </c>
      <c r="D17" s="404">
        <v>8678557</v>
      </c>
      <c r="E17" s="404">
        <v>8572590</v>
      </c>
      <c r="F17" s="404">
        <v>8572590</v>
      </c>
      <c r="G17" s="405">
        <v>0</v>
      </c>
      <c r="H17" s="405">
        <v>0</v>
      </c>
      <c r="I17" s="405">
        <v>0</v>
      </c>
      <c r="J17" s="404">
        <v>0</v>
      </c>
      <c r="K17" s="404">
        <v>0</v>
      </c>
      <c r="L17" s="404">
        <v>0</v>
      </c>
      <c r="M17" s="404">
        <v>0</v>
      </c>
    </row>
    <row r="18" spans="1:21" x14ac:dyDescent="0.2">
      <c r="A18" s="406"/>
      <c r="B18" s="397" t="s">
        <v>93</v>
      </c>
      <c r="C18" s="404">
        <v>8698798</v>
      </c>
      <c r="D18" s="404">
        <v>8678557</v>
      </c>
      <c r="E18" s="404">
        <v>8572590</v>
      </c>
      <c r="F18" s="404">
        <v>8572590</v>
      </c>
      <c r="G18" s="405">
        <v>0</v>
      </c>
      <c r="H18" s="405">
        <v>0</v>
      </c>
      <c r="I18" s="405">
        <v>0</v>
      </c>
      <c r="J18" s="404">
        <v>0</v>
      </c>
      <c r="K18" s="404">
        <v>0</v>
      </c>
      <c r="L18" s="404">
        <v>0</v>
      </c>
      <c r="M18" s="404">
        <v>0</v>
      </c>
    </row>
    <row r="19" spans="1:21" x14ac:dyDescent="0.2">
      <c r="A19" s="413" t="s">
        <v>163</v>
      </c>
      <c r="B19" s="414" t="s">
        <v>164</v>
      </c>
      <c r="C19" s="415">
        <v>965902500</v>
      </c>
      <c r="D19" s="415">
        <v>965902500</v>
      </c>
      <c r="E19" s="415">
        <v>982419433</v>
      </c>
      <c r="F19" s="415">
        <v>196389.83</v>
      </c>
      <c r="G19" s="416">
        <v>29</v>
      </c>
      <c r="H19" s="416"/>
      <c r="I19" s="416">
        <v>25</v>
      </c>
      <c r="J19" s="415"/>
      <c r="K19" s="415"/>
      <c r="L19" s="415"/>
      <c r="M19" s="415"/>
      <c r="N19" s="381" t="s">
        <v>84</v>
      </c>
    </row>
    <row r="20" spans="1:21" x14ac:dyDescent="0.2">
      <c r="A20" s="396" t="s">
        <v>49</v>
      </c>
      <c r="B20" s="397" t="s">
        <v>165</v>
      </c>
      <c r="C20" s="404">
        <f>SUM(C21:C24)</f>
        <v>9076550</v>
      </c>
      <c r="D20" s="404">
        <f>SUM(D21:D24)</f>
        <v>20850136</v>
      </c>
      <c r="E20" s="404">
        <f>SUM(E22:E24)</f>
        <v>12116984</v>
      </c>
      <c r="F20" s="404">
        <f>SUM(F22:F24)</f>
        <v>7498417.6999999993</v>
      </c>
      <c r="G20" s="405">
        <f>G23+G24</f>
        <v>32270481</v>
      </c>
      <c r="H20" s="405">
        <f>SUM(H22:H24)</f>
        <v>2073708.98</v>
      </c>
      <c r="I20" s="405">
        <v>4134386.14</v>
      </c>
      <c r="J20" s="404">
        <v>1500000</v>
      </c>
      <c r="K20" s="404">
        <v>1500000</v>
      </c>
      <c r="L20" s="404">
        <v>1500000</v>
      </c>
      <c r="M20" s="404">
        <v>1500000</v>
      </c>
    </row>
    <row r="21" spans="1:21" x14ac:dyDescent="0.2">
      <c r="A21" s="406"/>
      <c r="B21" s="397" t="s">
        <v>166</v>
      </c>
      <c r="C21" s="404"/>
      <c r="D21" s="404"/>
      <c r="E21" s="404">
        <v>0</v>
      </c>
      <c r="F21" s="404">
        <v>0</v>
      </c>
      <c r="G21" s="405">
        <v>0</v>
      </c>
      <c r="H21" s="405"/>
      <c r="I21" s="405"/>
      <c r="J21" s="404"/>
      <c r="K21" s="404"/>
      <c r="L21" s="404"/>
      <c r="M21" s="404"/>
    </row>
    <row r="22" spans="1:21" x14ac:dyDescent="0.2">
      <c r="A22" s="406"/>
      <c r="B22" s="397" t="s">
        <v>50</v>
      </c>
      <c r="C22" s="404">
        <v>0</v>
      </c>
      <c r="D22" s="404">
        <v>0</v>
      </c>
      <c r="E22" s="404">
        <v>0</v>
      </c>
      <c r="F22" s="404">
        <v>0</v>
      </c>
      <c r="G22" s="405">
        <v>0</v>
      </c>
      <c r="H22" s="405">
        <v>0</v>
      </c>
      <c r="I22" s="405">
        <v>0</v>
      </c>
      <c r="J22" s="404">
        <v>1500000</v>
      </c>
      <c r="K22" s="404">
        <v>1500000</v>
      </c>
      <c r="L22" s="404">
        <v>1500000</v>
      </c>
      <c r="M22" s="404">
        <v>1500000</v>
      </c>
    </row>
    <row r="23" spans="1:21" x14ac:dyDescent="0.2">
      <c r="A23" s="406"/>
      <c r="B23" s="397" t="s">
        <v>51</v>
      </c>
      <c r="C23" s="404">
        <v>5452749</v>
      </c>
      <c r="D23" s="404">
        <v>2175384</v>
      </c>
      <c r="E23" s="404">
        <v>1981434</v>
      </c>
      <c r="F23" s="404">
        <v>5481939.2199999997</v>
      </c>
      <c r="G23" s="405">
        <v>3077718</v>
      </c>
      <c r="H23" s="405">
        <v>2073708.98</v>
      </c>
      <c r="I23" s="405">
        <v>4134386.14</v>
      </c>
      <c r="J23" s="404"/>
      <c r="K23" s="404"/>
      <c r="L23" s="404"/>
      <c r="M23" s="404"/>
    </row>
    <row r="24" spans="1:21" ht="13.5" thickBot="1" x14ac:dyDescent="0.25">
      <c r="A24" s="406"/>
      <c r="B24" s="397" t="s">
        <v>52</v>
      </c>
      <c r="C24" s="404">
        <v>3623801</v>
      </c>
      <c r="D24" s="404">
        <v>18674752</v>
      </c>
      <c r="E24" s="404">
        <v>10135550</v>
      </c>
      <c r="F24" s="404">
        <v>2016478.48</v>
      </c>
      <c r="G24" s="405">
        <v>29192763</v>
      </c>
      <c r="H24" s="405">
        <v>0</v>
      </c>
      <c r="I24" s="405"/>
      <c r="J24" s="404">
        <v>0</v>
      </c>
      <c r="K24" s="404">
        <v>0</v>
      </c>
      <c r="L24" s="404">
        <v>0</v>
      </c>
      <c r="M24" s="404">
        <v>0</v>
      </c>
    </row>
    <row r="25" spans="1:21" ht="13.5" thickBot="1" x14ac:dyDescent="0.25">
      <c r="A25" s="417"/>
      <c r="B25" s="418" t="s">
        <v>167</v>
      </c>
      <c r="C25" s="419">
        <f>C8+C10+C13+C17+C19+C20</f>
        <v>3996491286</v>
      </c>
      <c r="D25" s="419">
        <f>D10+D13+D17+D19+D20+L19</f>
        <v>3599648113</v>
      </c>
      <c r="E25" s="419" t="e">
        <f>E10+E13+E17+E19+E20+#REF!</f>
        <v>#REF!</v>
      </c>
      <c r="F25" s="419">
        <f>F10+F13+F17+F19+F20+AB19</f>
        <v>1727016746.0399997</v>
      </c>
      <c r="G25" s="420">
        <f>G10+G13+G17+G19+G20+AC19</f>
        <v>2634502275</v>
      </c>
      <c r="H25" s="419">
        <f>H10+H13+H17+H19+H20+AD19+H9</f>
        <v>2277661632.73</v>
      </c>
      <c r="I25" s="419">
        <f>I10+I13+I17+I19+I20+AE19+I9</f>
        <v>22548799240.139999</v>
      </c>
      <c r="J25" s="419">
        <f t="shared" ref="J25:M25" si="2">J10+J13+J17+J19+J20+AF19+J9</f>
        <v>3691500000</v>
      </c>
      <c r="K25" s="419">
        <f t="shared" si="2"/>
        <v>2331500000</v>
      </c>
      <c r="L25" s="419">
        <f t="shared" si="2"/>
        <v>3871500000</v>
      </c>
      <c r="M25" s="419">
        <f t="shared" si="2"/>
        <v>3911500000</v>
      </c>
      <c r="U25" s="442"/>
    </row>
    <row r="26" spans="1:21" x14ac:dyDescent="0.2">
      <c r="A26" s="396" t="s">
        <v>82</v>
      </c>
      <c r="B26" s="397" t="s">
        <v>168</v>
      </c>
      <c r="C26" s="404">
        <f>SUM(C27:C29)</f>
        <v>50000000</v>
      </c>
      <c r="D26" s="404">
        <f t="shared" ref="D26:H26" si="3">SUM(D28:D29)</f>
        <v>0</v>
      </c>
      <c r="E26" s="404">
        <f t="shared" si="3"/>
        <v>0</v>
      </c>
      <c r="F26" s="404">
        <f t="shared" si="3"/>
        <v>40000000</v>
      </c>
      <c r="G26" s="405">
        <f t="shared" si="3"/>
        <v>50000000</v>
      </c>
      <c r="H26" s="405">
        <f t="shared" si="3"/>
        <v>50000000</v>
      </c>
      <c r="I26" s="405">
        <v>0</v>
      </c>
      <c r="J26" s="404">
        <v>20000000000</v>
      </c>
      <c r="K26" s="404">
        <v>20000000000</v>
      </c>
      <c r="L26" s="404">
        <v>18500000000</v>
      </c>
      <c r="M26" s="404">
        <v>0</v>
      </c>
    </row>
    <row r="27" spans="1:21" x14ac:dyDescent="0.2">
      <c r="A27" s="406"/>
      <c r="B27" s="397" t="s">
        <v>196</v>
      </c>
      <c r="C27" s="404">
        <v>0</v>
      </c>
      <c r="D27" s="404">
        <v>0</v>
      </c>
      <c r="E27" s="404">
        <v>0</v>
      </c>
      <c r="F27" s="404">
        <v>0</v>
      </c>
      <c r="G27" s="405">
        <v>0</v>
      </c>
      <c r="H27" s="405">
        <v>0</v>
      </c>
      <c r="I27" s="405">
        <v>0</v>
      </c>
      <c r="J27" s="404">
        <v>20000000000</v>
      </c>
      <c r="K27" s="404">
        <v>20000000000</v>
      </c>
      <c r="L27" s="404">
        <v>18500000000</v>
      </c>
      <c r="M27" s="404">
        <v>0</v>
      </c>
      <c r="N27" s="381" t="s">
        <v>83</v>
      </c>
    </row>
    <row r="28" spans="1:21" x14ac:dyDescent="0.2">
      <c r="A28" s="406"/>
      <c r="B28" s="397" t="s">
        <v>111</v>
      </c>
      <c r="C28" s="404">
        <v>30000000</v>
      </c>
      <c r="D28" s="404">
        <v>0</v>
      </c>
      <c r="E28" s="404">
        <v>0</v>
      </c>
      <c r="F28" s="404">
        <v>40000000</v>
      </c>
      <c r="G28" s="405">
        <v>0</v>
      </c>
      <c r="H28" s="405">
        <v>0</v>
      </c>
      <c r="I28" s="405">
        <v>0</v>
      </c>
      <c r="J28" s="404">
        <v>0</v>
      </c>
      <c r="K28" s="404">
        <v>0</v>
      </c>
      <c r="L28" s="404">
        <v>0</v>
      </c>
      <c r="M28" s="404">
        <v>0</v>
      </c>
      <c r="N28" s="381" t="s">
        <v>169</v>
      </c>
    </row>
    <row r="29" spans="1:21" x14ac:dyDescent="0.2">
      <c r="A29" s="421"/>
      <c r="B29" s="397" t="s">
        <v>112</v>
      </c>
      <c r="C29" s="404">
        <v>20000000</v>
      </c>
      <c r="D29" s="404">
        <v>0</v>
      </c>
      <c r="E29" s="404">
        <v>0</v>
      </c>
      <c r="F29" s="404">
        <v>0</v>
      </c>
      <c r="G29" s="405">
        <v>50000000</v>
      </c>
      <c r="H29" s="405">
        <v>50000000</v>
      </c>
      <c r="I29" s="405">
        <v>0</v>
      </c>
      <c r="J29" s="404">
        <v>0</v>
      </c>
      <c r="K29" s="404">
        <v>0</v>
      </c>
      <c r="L29" s="404">
        <v>0</v>
      </c>
      <c r="M29" s="404">
        <v>0</v>
      </c>
    </row>
    <row r="30" spans="1:21" x14ac:dyDescent="0.2">
      <c r="A30" s="412" t="s">
        <v>85</v>
      </c>
      <c r="B30" s="422" t="s">
        <v>170</v>
      </c>
      <c r="C30" s="423">
        <f t="shared" ref="C30:H30" si="4">SUM(C31:C36)</f>
        <v>213891000</v>
      </c>
      <c r="D30" s="423">
        <f t="shared" si="4"/>
        <v>765057000</v>
      </c>
      <c r="E30" s="423">
        <f t="shared" si="4"/>
        <v>910000000</v>
      </c>
      <c r="F30" s="423">
        <f t="shared" si="4"/>
        <v>390000000</v>
      </c>
      <c r="G30" s="424">
        <f t="shared" si="4"/>
        <v>730000000</v>
      </c>
      <c r="H30" s="424">
        <f t="shared" si="4"/>
        <v>190000000</v>
      </c>
      <c r="I30" s="423">
        <f>I36+I37+I35+I34+I33+I32+I31</f>
        <v>100000000</v>
      </c>
      <c r="J30" s="423">
        <f>J36+J37+J35+J34+J33+J32+J31</f>
        <v>185000000</v>
      </c>
      <c r="K30" s="423">
        <f>K36+K37+K35+K34+K33+K32+K31</f>
        <v>230000000</v>
      </c>
      <c r="L30" s="423">
        <f t="shared" ref="L30:M30" si="5">L36+L37+L35+L34+L33+L32+L31</f>
        <v>440000000</v>
      </c>
      <c r="M30" s="423">
        <f t="shared" si="5"/>
        <v>205000000</v>
      </c>
    </row>
    <row r="31" spans="1:21" x14ac:dyDescent="0.2">
      <c r="A31" s="406"/>
      <c r="B31" s="397" t="s">
        <v>196</v>
      </c>
      <c r="C31" s="404">
        <v>0</v>
      </c>
      <c r="D31" s="404">
        <v>0</v>
      </c>
      <c r="E31" s="404">
        <v>0</v>
      </c>
      <c r="F31" s="404">
        <v>0</v>
      </c>
      <c r="G31" s="405">
        <v>0</v>
      </c>
      <c r="H31" s="405">
        <v>0</v>
      </c>
      <c r="I31" s="405">
        <v>0</v>
      </c>
      <c r="J31" s="404">
        <v>0</v>
      </c>
      <c r="K31" s="404">
        <v>0</v>
      </c>
      <c r="L31" s="404">
        <v>0</v>
      </c>
      <c r="M31" s="404">
        <v>0</v>
      </c>
      <c r="N31" s="381" t="s">
        <v>83</v>
      </c>
    </row>
    <row r="32" spans="1:21" x14ac:dyDescent="0.2">
      <c r="A32" s="406"/>
      <c r="B32" s="397" t="s">
        <v>54</v>
      </c>
      <c r="C32" s="404">
        <v>153940000</v>
      </c>
      <c r="D32" s="404">
        <v>358076000</v>
      </c>
      <c r="E32" s="404">
        <v>0</v>
      </c>
      <c r="F32" s="436">
        <v>0</v>
      </c>
      <c r="G32" s="437">
        <v>0</v>
      </c>
      <c r="H32" s="437">
        <v>0</v>
      </c>
      <c r="I32" s="437">
        <v>0</v>
      </c>
      <c r="J32" s="436">
        <v>0</v>
      </c>
      <c r="K32" s="436">
        <v>0</v>
      </c>
      <c r="L32" s="436">
        <v>0</v>
      </c>
      <c r="M32" s="436">
        <v>0</v>
      </c>
      <c r="N32" s="381" t="s">
        <v>53</v>
      </c>
      <c r="S32" s="425">
        <v>1130993.1200000001</v>
      </c>
    </row>
    <row r="33" spans="1:19" x14ac:dyDescent="0.2">
      <c r="A33" s="406"/>
      <c r="B33" s="397" t="s">
        <v>111</v>
      </c>
      <c r="C33" s="404"/>
      <c r="D33" s="404">
        <v>327000000</v>
      </c>
      <c r="E33" s="404">
        <v>860000000</v>
      </c>
      <c r="F33" s="438">
        <v>330000000</v>
      </c>
      <c r="G33" s="439">
        <v>420000000</v>
      </c>
      <c r="H33" s="439">
        <v>0</v>
      </c>
      <c r="I33" s="439">
        <v>0</v>
      </c>
      <c r="J33" s="438">
        <v>0</v>
      </c>
      <c r="K33" s="438">
        <v>0</v>
      </c>
      <c r="L33" s="438">
        <v>0</v>
      </c>
      <c r="M33" s="438">
        <v>0</v>
      </c>
      <c r="N33" s="381" t="s">
        <v>169</v>
      </c>
    </row>
    <row r="34" spans="1:19" x14ac:dyDescent="0.2">
      <c r="A34" s="406"/>
      <c r="B34" s="397" t="s">
        <v>112</v>
      </c>
      <c r="C34" s="404">
        <v>9951000</v>
      </c>
      <c r="D34" s="404">
        <v>10000000</v>
      </c>
      <c r="E34" s="404">
        <v>0</v>
      </c>
      <c r="F34" s="438">
        <v>0</v>
      </c>
      <c r="G34" s="439">
        <v>150000000</v>
      </c>
      <c r="H34" s="439">
        <v>0</v>
      </c>
      <c r="I34" s="439">
        <v>0</v>
      </c>
      <c r="J34" s="438">
        <v>0</v>
      </c>
      <c r="K34" s="438">
        <v>0</v>
      </c>
      <c r="L34" s="438">
        <v>0</v>
      </c>
      <c r="M34" s="438">
        <v>0</v>
      </c>
      <c r="S34" s="440" t="e">
        <f>#REF!+K34</f>
        <v>#REF!</v>
      </c>
    </row>
    <row r="35" spans="1:19" x14ac:dyDescent="0.2">
      <c r="A35" s="406"/>
      <c r="B35" s="8" t="s">
        <v>870</v>
      </c>
      <c r="C35" s="404"/>
      <c r="D35" s="404"/>
      <c r="E35" s="404"/>
      <c r="F35" s="438"/>
      <c r="G35" s="439"/>
      <c r="H35" s="439"/>
      <c r="I35" s="439">
        <v>100000000</v>
      </c>
      <c r="J35" s="438">
        <v>50000000</v>
      </c>
      <c r="K35" s="438">
        <v>0</v>
      </c>
      <c r="L35" s="438">
        <v>0</v>
      </c>
      <c r="M35" s="438">
        <v>0</v>
      </c>
      <c r="S35" s="440"/>
    </row>
    <row r="36" spans="1:19" x14ac:dyDescent="0.2">
      <c r="A36" s="396"/>
      <c r="B36" s="397" t="s">
        <v>864</v>
      </c>
      <c r="C36" s="404">
        <v>50000000</v>
      </c>
      <c r="D36" s="404">
        <v>69981000</v>
      </c>
      <c r="E36" s="404">
        <v>50000000</v>
      </c>
      <c r="F36" s="404">
        <v>60000000</v>
      </c>
      <c r="G36" s="405">
        <v>160000000</v>
      </c>
      <c r="H36" s="405">
        <v>190000000</v>
      </c>
      <c r="I36" s="405">
        <v>0</v>
      </c>
      <c r="J36" s="404">
        <v>100000000</v>
      </c>
      <c r="K36" s="404">
        <v>200000000</v>
      </c>
      <c r="L36" s="404">
        <v>200000000</v>
      </c>
      <c r="M36" s="404">
        <v>205000000</v>
      </c>
      <c r="N36" s="381" t="s">
        <v>341</v>
      </c>
    </row>
    <row r="37" spans="1:19" x14ac:dyDescent="0.2">
      <c r="A37" s="400"/>
      <c r="B37" s="397" t="s">
        <v>871</v>
      </c>
      <c r="C37" s="404"/>
      <c r="D37" s="404"/>
      <c r="E37" s="404"/>
      <c r="F37" s="407"/>
      <c r="G37" s="408"/>
      <c r="H37" s="408"/>
      <c r="I37" s="408"/>
      <c r="J37" s="407">
        <v>35000000</v>
      </c>
      <c r="K37" s="407">
        <v>30000000</v>
      </c>
      <c r="L37" s="407">
        <v>240000000</v>
      </c>
      <c r="M37" s="579">
        <f>235000000*0</f>
        <v>0</v>
      </c>
    </row>
    <row r="38" spans="1:19" x14ac:dyDescent="0.2">
      <c r="A38" s="396" t="s">
        <v>88</v>
      </c>
      <c r="B38" s="422" t="s">
        <v>171</v>
      </c>
      <c r="C38" s="423">
        <f t="shared" ref="C38:G38" si="6">SUM(C39:C40)</f>
        <v>108100000</v>
      </c>
      <c r="D38" s="423">
        <f t="shared" si="6"/>
        <v>113000000</v>
      </c>
      <c r="E38" s="423">
        <f t="shared" si="6"/>
        <v>131000000</v>
      </c>
      <c r="F38" s="404">
        <f t="shared" si="6"/>
        <v>325000000</v>
      </c>
      <c r="G38" s="405">
        <f t="shared" si="6"/>
        <v>0</v>
      </c>
      <c r="H38" s="405">
        <f t="shared" ref="H38:M38" si="7">SUM(H39:H40)</f>
        <v>0</v>
      </c>
      <c r="I38" s="405"/>
      <c r="J38" s="404">
        <v>0</v>
      </c>
      <c r="K38" s="404"/>
      <c r="L38" s="404">
        <f t="shared" si="7"/>
        <v>0</v>
      </c>
      <c r="M38" s="404">
        <f t="shared" si="7"/>
        <v>0</v>
      </c>
      <c r="N38" s="381" t="s">
        <v>263</v>
      </c>
    </row>
    <row r="39" spans="1:19" x14ac:dyDescent="0.2">
      <c r="A39" s="441"/>
      <c r="B39" s="397" t="s">
        <v>172</v>
      </c>
      <c r="C39" s="404">
        <v>42550000</v>
      </c>
      <c r="D39" s="404">
        <v>34000000</v>
      </c>
      <c r="E39" s="404">
        <v>47000000</v>
      </c>
      <c r="F39" s="404">
        <v>138000000</v>
      </c>
      <c r="G39" s="405">
        <v>0</v>
      </c>
      <c r="H39" s="405">
        <v>0</v>
      </c>
      <c r="I39" s="405"/>
      <c r="J39" s="404"/>
      <c r="K39" s="404"/>
      <c r="L39" s="404">
        <v>0</v>
      </c>
      <c r="M39" s="404">
        <v>0</v>
      </c>
      <c r="S39" s="425">
        <v>960519946.52999997</v>
      </c>
    </row>
    <row r="40" spans="1:19" x14ac:dyDescent="0.2">
      <c r="A40" s="421"/>
      <c r="B40" s="401" t="s">
        <v>113</v>
      </c>
      <c r="C40" s="407">
        <v>65550000</v>
      </c>
      <c r="D40" s="407">
        <v>79000000</v>
      </c>
      <c r="E40" s="407">
        <v>84000000</v>
      </c>
      <c r="F40" s="407">
        <v>187000000</v>
      </c>
      <c r="G40" s="408">
        <v>0</v>
      </c>
      <c r="H40" s="408">
        <v>0</v>
      </c>
      <c r="I40" s="408"/>
      <c r="J40" s="407"/>
      <c r="K40" s="407"/>
      <c r="L40" s="407">
        <v>0</v>
      </c>
      <c r="M40" s="407">
        <v>0</v>
      </c>
    </row>
    <row r="41" spans="1:19" x14ac:dyDescent="0.2">
      <c r="A41" s="412" t="s">
        <v>90</v>
      </c>
      <c r="B41" s="397" t="s">
        <v>173</v>
      </c>
      <c r="C41" s="404">
        <f t="shared" ref="C41:H41" si="8">SUM(C42:C44)</f>
        <v>143067873</v>
      </c>
      <c r="D41" s="404">
        <f t="shared" si="8"/>
        <v>194728668</v>
      </c>
      <c r="E41" s="404">
        <f t="shared" si="8"/>
        <v>136892750</v>
      </c>
      <c r="F41" s="404">
        <f t="shared" si="8"/>
        <v>11496799</v>
      </c>
      <c r="G41" s="405">
        <f t="shared" si="8"/>
        <v>175022217</v>
      </c>
      <c r="H41" s="405">
        <f t="shared" si="8"/>
        <v>152737023.12</v>
      </c>
      <c r="I41" s="405">
        <v>2083792</v>
      </c>
      <c r="J41" s="404">
        <v>215000000</v>
      </c>
      <c r="K41" s="404">
        <v>215000000</v>
      </c>
      <c r="L41" s="404">
        <v>215000000</v>
      </c>
      <c r="M41" s="404">
        <v>215000000</v>
      </c>
      <c r="Q41" s="442"/>
    </row>
    <row r="42" spans="1:19" x14ac:dyDescent="0.2">
      <c r="A42" s="396"/>
      <c r="B42" s="397" t="s">
        <v>114</v>
      </c>
      <c r="C42" s="404">
        <v>141787000</v>
      </c>
      <c r="D42" s="404">
        <v>194344000</v>
      </c>
      <c r="E42" s="404">
        <v>136648000</v>
      </c>
      <c r="F42" s="404">
        <v>10265806</v>
      </c>
      <c r="G42" s="405">
        <v>170916282</v>
      </c>
      <c r="H42" s="405">
        <v>150000000</v>
      </c>
      <c r="I42" s="405">
        <v>0</v>
      </c>
      <c r="J42" s="404">
        <v>90000000</v>
      </c>
      <c r="K42" s="404">
        <v>90000000</v>
      </c>
      <c r="L42" s="404">
        <v>90000000</v>
      </c>
      <c r="M42" s="404">
        <v>90000000</v>
      </c>
    </row>
    <row r="43" spans="1:19" x14ac:dyDescent="0.2">
      <c r="A43" s="406"/>
      <c r="B43" s="397" t="s">
        <v>115</v>
      </c>
      <c r="C43" s="404">
        <v>524028</v>
      </c>
      <c r="D43" s="404">
        <v>384668</v>
      </c>
      <c r="E43" s="404">
        <v>240486</v>
      </c>
      <c r="F43" s="404">
        <v>0</v>
      </c>
      <c r="G43" s="405">
        <v>2501760</v>
      </c>
      <c r="H43" s="405">
        <v>756669.94</v>
      </c>
      <c r="I43" s="405">
        <v>11113</v>
      </c>
      <c r="J43" s="404">
        <v>50000000</v>
      </c>
      <c r="K43" s="404">
        <v>50000000</v>
      </c>
      <c r="L43" s="404">
        <v>50000000</v>
      </c>
      <c r="M43" s="404">
        <v>50000000</v>
      </c>
    </row>
    <row r="44" spans="1:19" ht="13.5" thickBot="1" x14ac:dyDescent="0.25">
      <c r="A44" s="406"/>
      <c r="B44" s="426" t="s">
        <v>116</v>
      </c>
      <c r="C44" s="404">
        <v>756845</v>
      </c>
      <c r="D44" s="404"/>
      <c r="E44" s="404">
        <v>4264</v>
      </c>
      <c r="F44" s="404">
        <v>1230993</v>
      </c>
      <c r="G44" s="405">
        <v>1604175</v>
      </c>
      <c r="H44" s="405">
        <v>1980353.1800000002</v>
      </c>
      <c r="I44" s="405">
        <v>2072679</v>
      </c>
      <c r="J44" s="404">
        <v>75000000</v>
      </c>
      <c r="K44" s="404">
        <v>75000000</v>
      </c>
      <c r="L44" s="404">
        <v>75000000</v>
      </c>
      <c r="M44" s="404">
        <v>75000000</v>
      </c>
    </row>
    <row r="45" spans="1:19" ht="13.5" thickBot="1" x14ac:dyDescent="0.25">
      <c r="A45" s="427"/>
      <c r="B45" s="428" t="s">
        <v>174</v>
      </c>
      <c r="C45" s="419">
        <f t="shared" ref="C45:G45" si="9">SUM(C26,C30,C38,C41)</f>
        <v>515058873</v>
      </c>
      <c r="D45" s="419">
        <f t="shared" si="9"/>
        <v>1072785668</v>
      </c>
      <c r="E45" s="419">
        <f t="shared" si="9"/>
        <v>1177892750</v>
      </c>
      <c r="F45" s="419">
        <f t="shared" si="9"/>
        <v>766496799</v>
      </c>
      <c r="G45" s="420">
        <f t="shared" si="9"/>
        <v>955022217</v>
      </c>
      <c r="H45" s="420">
        <f>H26+H30+H41</f>
        <v>392737023.12</v>
      </c>
      <c r="I45" s="420">
        <f>I26+I30+I41</f>
        <v>102083792</v>
      </c>
      <c r="J45" s="420">
        <f t="shared" ref="J45:L45" si="10">J26+J30+J41</f>
        <v>20400000000</v>
      </c>
      <c r="K45" s="419">
        <f t="shared" si="10"/>
        <v>20445000000</v>
      </c>
      <c r="L45" s="578">
        <f t="shared" si="10"/>
        <v>19155000000</v>
      </c>
      <c r="M45" s="578">
        <f>M26+M30+M41</f>
        <v>420000000</v>
      </c>
    </row>
    <row r="46" spans="1:19" ht="26.25" thickBot="1" x14ac:dyDescent="0.25">
      <c r="A46" s="443"/>
      <c r="B46" s="429" t="s">
        <v>343</v>
      </c>
      <c r="C46" s="419">
        <f t="shared" ref="C46:G46" si="11">SUM(C25-C45)</f>
        <v>3481432413</v>
      </c>
      <c r="D46" s="419">
        <f t="shared" si="11"/>
        <v>2526862445</v>
      </c>
      <c r="E46" s="419" t="e">
        <f t="shared" si="11"/>
        <v>#REF!</v>
      </c>
      <c r="F46" s="419">
        <f t="shared" si="11"/>
        <v>960519947.03999972</v>
      </c>
      <c r="G46" s="420">
        <f t="shared" si="11"/>
        <v>1679480058</v>
      </c>
      <c r="H46" s="419">
        <f>SUM(H25-H45)</f>
        <v>1884924609.6100001</v>
      </c>
      <c r="I46" s="419">
        <f>SUM(I25-I45)</f>
        <v>22446715448.139999</v>
      </c>
      <c r="J46" s="419">
        <f>SUM(J25-J45)</f>
        <v>-16708500000</v>
      </c>
      <c r="K46" s="419">
        <f>SUM(K25-K45)</f>
        <v>-18113500000</v>
      </c>
      <c r="L46" s="419">
        <f t="shared" ref="L46:M46" si="12">SUM(L25-L45)</f>
        <v>-15283500000</v>
      </c>
      <c r="M46" s="419">
        <f t="shared" si="12"/>
        <v>3491500000</v>
      </c>
    </row>
    <row r="47" spans="1:19" ht="26.25" thickBot="1" x14ac:dyDescent="0.25">
      <c r="A47" s="443"/>
      <c r="B47" s="430" t="s">
        <v>355</v>
      </c>
      <c r="C47" s="419"/>
      <c r="D47" s="419"/>
      <c r="E47" s="419"/>
      <c r="F47" s="419"/>
      <c r="G47" s="431">
        <v>507000000</v>
      </c>
      <c r="H47" s="431">
        <v>542501946.55999994</v>
      </c>
      <c r="I47" s="431">
        <v>539155165.44000006</v>
      </c>
      <c r="J47" s="432">
        <f>663633664*0+664775452</f>
        <v>664775452</v>
      </c>
      <c r="K47" s="432">
        <v>670330871</v>
      </c>
      <c r="L47" s="432">
        <v>728457207</v>
      </c>
      <c r="M47" s="432">
        <v>728457207</v>
      </c>
    </row>
    <row r="48" spans="1:19" ht="26.25" thickBot="1" x14ac:dyDescent="0.25">
      <c r="A48" s="443"/>
      <c r="B48" s="429" t="s">
        <v>344</v>
      </c>
      <c r="C48" s="419"/>
      <c r="D48" s="419"/>
      <c r="E48" s="419"/>
      <c r="F48" s="419"/>
      <c r="G48" s="420">
        <f>G46-G47</f>
        <v>1172480058</v>
      </c>
      <c r="H48" s="419">
        <f>H46-H47</f>
        <v>1342422663.0500002</v>
      </c>
      <c r="I48" s="419">
        <f>I46-I47</f>
        <v>21907560282.700001</v>
      </c>
      <c r="J48" s="419">
        <f t="shared" ref="J48" si="13">J46-J47</f>
        <v>-17373275452</v>
      </c>
      <c r="K48" s="419">
        <f t="shared" ref="K48" si="14">K46-K47</f>
        <v>-18783830871</v>
      </c>
      <c r="L48" s="419">
        <f t="shared" ref="L48" si="15">L46-L47</f>
        <v>-16011957207</v>
      </c>
      <c r="M48" s="419">
        <f t="shared" ref="M48" si="16">M46-M47</f>
        <v>2763042793</v>
      </c>
    </row>
    <row r="49" spans="1:13" x14ac:dyDescent="0.2">
      <c r="A49" s="386" t="s">
        <v>84</v>
      </c>
      <c r="B49" s="433" t="s">
        <v>102</v>
      </c>
      <c r="C49" s="386"/>
      <c r="D49" s="434"/>
      <c r="E49" s="434"/>
      <c r="F49"/>
    </row>
    <row r="50" spans="1:13" x14ac:dyDescent="0.2">
      <c r="A50" s="386" t="s">
        <v>83</v>
      </c>
      <c r="B50" s="386" t="s">
        <v>103</v>
      </c>
      <c r="C50" s="386"/>
      <c r="D50" s="386"/>
      <c r="E50" s="386"/>
      <c r="G50" s="442"/>
      <c r="H50" s="442"/>
      <c r="I50" s="442"/>
      <c r="J50" s="442"/>
      <c r="K50" s="442"/>
      <c r="L50" s="500">
        <f t="shared" ref="L50:M50" si="17">L25</f>
        <v>3871500000</v>
      </c>
      <c r="M50" s="500">
        <f t="shared" si="17"/>
        <v>3911500000</v>
      </c>
    </row>
    <row r="51" spans="1:13" x14ac:dyDescent="0.2">
      <c r="A51" s="8" t="s">
        <v>169</v>
      </c>
      <c r="B51" s="386" t="s">
        <v>810</v>
      </c>
      <c r="C51"/>
      <c r="D51"/>
      <c r="E51"/>
      <c r="G51" s="442"/>
      <c r="H51" s="442"/>
      <c r="I51" s="442"/>
      <c r="J51" s="442"/>
      <c r="K51" s="442"/>
      <c r="L51" s="500">
        <f t="shared" ref="L51:M51" si="18">L45</f>
        <v>19155000000</v>
      </c>
      <c r="M51" s="500">
        <f t="shared" si="18"/>
        <v>420000000</v>
      </c>
    </row>
    <row r="52" spans="1:13" x14ac:dyDescent="0.2">
      <c r="A52" s="433" t="s">
        <v>53</v>
      </c>
      <c r="B52" s="8" t="s">
        <v>55</v>
      </c>
      <c r="C52"/>
      <c r="D52"/>
      <c r="E52"/>
      <c r="G52" s="442"/>
      <c r="H52" s="442"/>
      <c r="I52" s="442"/>
      <c r="J52" s="442"/>
      <c r="K52" s="442"/>
      <c r="L52" s="500">
        <f t="shared" ref="L52:M52" si="19">L47</f>
        <v>728457207</v>
      </c>
      <c r="M52" s="500">
        <f t="shared" si="19"/>
        <v>728457207</v>
      </c>
    </row>
    <row r="53" spans="1:13" ht="25.5" x14ac:dyDescent="0.2">
      <c r="A53" s="433" t="s">
        <v>263</v>
      </c>
      <c r="B53" s="9" t="s">
        <v>342</v>
      </c>
      <c r="C53"/>
      <c r="D53"/>
      <c r="E53"/>
      <c r="G53" s="442"/>
      <c r="H53" s="442"/>
      <c r="I53" s="442"/>
      <c r="J53" s="442"/>
      <c r="K53" s="442"/>
      <c r="L53" s="500">
        <f t="shared" ref="L53" si="20">(L51+L52)-L50</f>
        <v>16011957207</v>
      </c>
      <c r="M53" s="500">
        <f t="shared" ref="M53" si="21">(M51+M52)-M50</f>
        <v>-2763042793</v>
      </c>
    </row>
    <row r="54" spans="1:13" x14ac:dyDescent="0.2">
      <c r="A54" s="433" t="s">
        <v>341</v>
      </c>
      <c r="B54" s="8" t="s">
        <v>356</v>
      </c>
      <c r="C54"/>
      <c r="D54"/>
      <c r="E54"/>
      <c r="F54" s="100"/>
      <c r="L54" s="499" t="b">
        <f t="shared" ref="L54:M54" si="22">L53=-L48</f>
        <v>1</v>
      </c>
      <c r="M54" s="499" t="b">
        <f t="shared" si="22"/>
        <v>1</v>
      </c>
    </row>
    <row r="55" spans="1:13" x14ac:dyDescent="0.2">
      <c r="A55" s="433"/>
      <c r="B55" s="8" t="s">
        <v>872</v>
      </c>
      <c r="C55"/>
      <c r="D55"/>
      <c r="E55"/>
      <c r="F55"/>
    </row>
    <row r="56" spans="1:13" x14ac:dyDescent="0.2">
      <c r="A56" s="433"/>
      <c r="B56" s="8"/>
      <c r="C56"/>
      <c r="D56"/>
      <c r="E56"/>
      <c r="F56"/>
    </row>
    <row r="57" spans="1:13" x14ac:dyDescent="0.2">
      <c r="B57" s="435" t="s">
        <v>184</v>
      </c>
    </row>
    <row r="58" spans="1:13" x14ac:dyDescent="0.2">
      <c r="B58" s="381" t="s">
        <v>94</v>
      </c>
    </row>
  </sheetData>
  <mergeCells count="2">
    <mergeCell ref="A2:B2"/>
    <mergeCell ref="A6:B6"/>
  </mergeCells>
  <pageMargins left="0.7" right="0.7" top="0.78740157499999996" bottom="0.78740157499999996" header="0.3" footer="0.3"/>
  <pageSetup paperSize="9" scale="5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zoomScale="101" zoomScaleNormal="101" workbookViewId="0"/>
  </sheetViews>
  <sheetFormatPr defaultRowHeight="12.75" x14ac:dyDescent="0.2"/>
  <cols>
    <col min="1" max="1" width="62.85546875" style="203" customWidth="1"/>
    <col min="2" max="2" width="10.42578125" style="483" bestFit="1" customWidth="1"/>
    <col min="3" max="3" width="12.140625" style="484" customWidth="1"/>
    <col min="4" max="4" width="14.85546875" style="203" customWidth="1"/>
    <col min="5" max="5" width="11.85546875" style="203" customWidth="1"/>
    <col min="6" max="6" width="9" style="493" bestFit="1" customWidth="1"/>
    <col min="7" max="7" width="11.85546875" style="203" bestFit="1" customWidth="1"/>
    <col min="8" max="8" width="12.85546875" style="203" customWidth="1"/>
    <col min="9" max="9" width="14.7109375" style="203" bestFit="1" customWidth="1"/>
    <col min="10" max="10" width="13.42578125" style="203" bestFit="1" customWidth="1"/>
    <col min="11" max="256" width="9.140625" style="203"/>
    <col min="257" max="257" width="62.85546875" style="203" customWidth="1"/>
    <col min="258" max="258" width="7.5703125" style="203" customWidth="1"/>
    <col min="259" max="259" width="12.140625" style="203" customWidth="1"/>
    <col min="260" max="261" width="12.42578125" style="203" customWidth="1"/>
    <col min="262" max="262" width="9.7109375" style="203" customWidth="1"/>
    <col min="263" max="263" width="11.85546875" style="203" bestFit="1" customWidth="1"/>
    <col min="264" max="264" width="12.85546875" style="203" customWidth="1"/>
    <col min="265" max="265" width="9.7109375" style="203" bestFit="1" customWidth="1"/>
    <col min="266" max="266" width="10.7109375" style="203" bestFit="1" customWidth="1"/>
    <col min="267" max="512" width="9.140625" style="203"/>
    <col min="513" max="513" width="62.85546875" style="203" customWidth="1"/>
    <col min="514" max="514" width="7.5703125" style="203" customWidth="1"/>
    <col min="515" max="515" width="12.140625" style="203" customWidth="1"/>
    <col min="516" max="517" width="12.42578125" style="203" customWidth="1"/>
    <col min="518" max="518" width="9.7109375" style="203" customWidth="1"/>
    <col min="519" max="519" width="11.85546875" style="203" bestFit="1" customWidth="1"/>
    <col min="520" max="520" width="12.85546875" style="203" customWidth="1"/>
    <col min="521" max="521" width="9.7109375" style="203" bestFit="1" customWidth="1"/>
    <col min="522" max="522" width="10.7109375" style="203" bestFit="1" customWidth="1"/>
    <col min="523" max="768" width="9.140625" style="203"/>
    <col min="769" max="769" width="62.85546875" style="203" customWidth="1"/>
    <col min="770" max="770" width="7.5703125" style="203" customWidth="1"/>
    <col min="771" max="771" width="12.140625" style="203" customWidth="1"/>
    <col min="772" max="773" width="12.42578125" style="203" customWidth="1"/>
    <col min="774" max="774" width="9.7109375" style="203" customWidth="1"/>
    <col min="775" max="775" width="11.85546875" style="203" bestFit="1" customWidth="1"/>
    <col min="776" max="776" width="12.85546875" style="203" customWidth="1"/>
    <col min="777" max="777" width="9.7109375" style="203" bestFit="1" customWidth="1"/>
    <col min="778" max="778" width="10.7109375" style="203" bestFit="1" customWidth="1"/>
    <col min="779" max="1024" width="9.140625" style="203"/>
    <col min="1025" max="1025" width="62.85546875" style="203" customWidth="1"/>
    <col min="1026" max="1026" width="7.5703125" style="203" customWidth="1"/>
    <col min="1027" max="1027" width="12.140625" style="203" customWidth="1"/>
    <col min="1028" max="1029" width="12.42578125" style="203" customWidth="1"/>
    <col min="1030" max="1030" width="9.7109375" style="203" customWidth="1"/>
    <col min="1031" max="1031" width="11.85546875" style="203" bestFit="1" customWidth="1"/>
    <col min="1032" max="1032" width="12.85546875" style="203" customWidth="1"/>
    <col min="1033" max="1033" width="9.7109375" style="203" bestFit="1" customWidth="1"/>
    <col min="1034" max="1034" width="10.7109375" style="203" bestFit="1" customWidth="1"/>
    <col min="1035" max="1280" width="9.140625" style="203"/>
    <col min="1281" max="1281" width="62.85546875" style="203" customWidth="1"/>
    <col min="1282" max="1282" width="7.5703125" style="203" customWidth="1"/>
    <col min="1283" max="1283" width="12.140625" style="203" customWidth="1"/>
    <col min="1284" max="1285" width="12.42578125" style="203" customWidth="1"/>
    <col min="1286" max="1286" width="9.7109375" style="203" customWidth="1"/>
    <col min="1287" max="1287" width="11.85546875" style="203" bestFit="1" customWidth="1"/>
    <col min="1288" max="1288" width="12.85546875" style="203" customWidth="1"/>
    <col min="1289" max="1289" width="9.7109375" style="203" bestFit="1" customWidth="1"/>
    <col min="1290" max="1290" width="10.7109375" style="203" bestFit="1" customWidth="1"/>
    <col min="1291" max="1536" width="9.140625" style="203"/>
    <col min="1537" max="1537" width="62.85546875" style="203" customWidth="1"/>
    <col min="1538" max="1538" width="7.5703125" style="203" customWidth="1"/>
    <col min="1539" max="1539" width="12.140625" style="203" customWidth="1"/>
    <col min="1540" max="1541" width="12.42578125" style="203" customWidth="1"/>
    <col min="1542" max="1542" width="9.7109375" style="203" customWidth="1"/>
    <col min="1543" max="1543" width="11.85546875" style="203" bestFit="1" customWidth="1"/>
    <col min="1544" max="1544" width="12.85546875" style="203" customWidth="1"/>
    <col min="1545" max="1545" width="9.7109375" style="203" bestFit="1" customWidth="1"/>
    <col min="1546" max="1546" width="10.7109375" style="203" bestFit="1" customWidth="1"/>
    <col min="1547" max="1792" width="9.140625" style="203"/>
    <col min="1793" max="1793" width="62.85546875" style="203" customWidth="1"/>
    <col min="1794" max="1794" width="7.5703125" style="203" customWidth="1"/>
    <col min="1795" max="1795" width="12.140625" style="203" customWidth="1"/>
    <col min="1796" max="1797" width="12.42578125" style="203" customWidth="1"/>
    <col min="1798" max="1798" width="9.7109375" style="203" customWidth="1"/>
    <col min="1799" max="1799" width="11.85546875" style="203" bestFit="1" customWidth="1"/>
    <col min="1800" max="1800" width="12.85546875" style="203" customWidth="1"/>
    <col min="1801" max="1801" width="9.7109375" style="203" bestFit="1" customWidth="1"/>
    <col min="1802" max="1802" width="10.7109375" style="203" bestFit="1" customWidth="1"/>
    <col min="1803" max="2048" width="9.140625" style="203"/>
    <col min="2049" max="2049" width="62.85546875" style="203" customWidth="1"/>
    <col min="2050" max="2050" width="7.5703125" style="203" customWidth="1"/>
    <col min="2051" max="2051" width="12.140625" style="203" customWidth="1"/>
    <col min="2052" max="2053" width="12.42578125" style="203" customWidth="1"/>
    <col min="2054" max="2054" width="9.7109375" style="203" customWidth="1"/>
    <col min="2055" max="2055" width="11.85546875" style="203" bestFit="1" customWidth="1"/>
    <col min="2056" max="2056" width="12.85546875" style="203" customWidth="1"/>
    <col min="2057" max="2057" width="9.7109375" style="203" bestFit="1" customWidth="1"/>
    <col min="2058" max="2058" width="10.7109375" style="203" bestFit="1" customWidth="1"/>
    <col min="2059" max="2304" width="9.140625" style="203"/>
    <col min="2305" max="2305" width="62.85546875" style="203" customWidth="1"/>
    <col min="2306" max="2306" width="7.5703125" style="203" customWidth="1"/>
    <col min="2307" max="2307" width="12.140625" style="203" customWidth="1"/>
    <col min="2308" max="2309" width="12.42578125" style="203" customWidth="1"/>
    <col min="2310" max="2310" width="9.7109375" style="203" customWidth="1"/>
    <col min="2311" max="2311" width="11.85546875" style="203" bestFit="1" customWidth="1"/>
    <col min="2312" max="2312" width="12.85546875" style="203" customWidth="1"/>
    <col min="2313" max="2313" width="9.7109375" style="203" bestFit="1" customWidth="1"/>
    <col min="2314" max="2314" width="10.7109375" style="203" bestFit="1" customWidth="1"/>
    <col min="2315" max="2560" width="9.140625" style="203"/>
    <col min="2561" max="2561" width="62.85546875" style="203" customWidth="1"/>
    <col min="2562" max="2562" width="7.5703125" style="203" customWidth="1"/>
    <col min="2563" max="2563" width="12.140625" style="203" customWidth="1"/>
    <col min="2564" max="2565" width="12.42578125" style="203" customWidth="1"/>
    <col min="2566" max="2566" width="9.7109375" style="203" customWidth="1"/>
    <col min="2567" max="2567" width="11.85546875" style="203" bestFit="1" customWidth="1"/>
    <col min="2568" max="2568" width="12.85546875" style="203" customWidth="1"/>
    <col min="2569" max="2569" width="9.7109375" style="203" bestFit="1" customWidth="1"/>
    <col min="2570" max="2570" width="10.7109375" style="203" bestFit="1" customWidth="1"/>
    <col min="2571" max="2816" width="9.140625" style="203"/>
    <col min="2817" max="2817" width="62.85546875" style="203" customWidth="1"/>
    <col min="2818" max="2818" width="7.5703125" style="203" customWidth="1"/>
    <col min="2819" max="2819" width="12.140625" style="203" customWidth="1"/>
    <col min="2820" max="2821" width="12.42578125" style="203" customWidth="1"/>
    <col min="2822" max="2822" width="9.7109375" style="203" customWidth="1"/>
    <col min="2823" max="2823" width="11.85546875" style="203" bestFit="1" customWidth="1"/>
    <col min="2824" max="2824" width="12.85546875" style="203" customWidth="1"/>
    <col min="2825" max="2825" width="9.7109375" style="203" bestFit="1" customWidth="1"/>
    <col min="2826" max="2826" width="10.7109375" style="203" bestFit="1" customWidth="1"/>
    <col min="2827" max="3072" width="9.140625" style="203"/>
    <col min="3073" max="3073" width="62.85546875" style="203" customWidth="1"/>
    <col min="3074" max="3074" width="7.5703125" style="203" customWidth="1"/>
    <col min="3075" max="3075" width="12.140625" style="203" customWidth="1"/>
    <col min="3076" max="3077" width="12.42578125" style="203" customWidth="1"/>
    <col min="3078" max="3078" width="9.7109375" style="203" customWidth="1"/>
    <col min="3079" max="3079" width="11.85546875" style="203" bestFit="1" customWidth="1"/>
    <col min="3080" max="3080" width="12.85546875" style="203" customWidth="1"/>
    <col min="3081" max="3081" width="9.7109375" style="203" bestFit="1" customWidth="1"/>
    <col min="3082" max="3082" width="10.7109375" style="203" bestFit="1" customWidth="1"/>
    <col min="3083" max="3328" width="9.140625" style="203"/>
    <col min="3329" max="3329" width="62.85546875" style="203" customWidth="1"/>
    <col min="3330" max="3330" width="7.5703125" style="203" customWidth="1"/>
    <col min="3331" max="3331" width="12.140625" style="203" customWidth="1"/>
    <col min="3332" max="3333" width="12.42578125" style="203" customWidth="1"/>
    <col min="3334" max="3334" width="9.7109375" style="203" customWidth="1"/>
    <col min="3335" max="3335" width="11.85546875" style="203" bestFit="1" customWidth="1"/>
    <col min="3336" max="3336" width="12.85546875" style="203" customWidth="1"/>
    <col min="3337" max="3337" width="9.7109375" style="203" bestFit="1" customWidth="1"/>
    <col min="3338" max="3338" width="10.7109375" style="203" bestFit="1" customWidth="1"/>
    <col min="3339" max="3584" width="9.140625" style="203"/>
    <col min="3585" max="3585" width="62.85546875" style="203" customWidth="1"/>
    <col min="3586" max="3586" width="7.5703125" style="203" customWidth="1"/>
    <col min="3587" max="3587" width="12.140625" style="203" customWidth="1"/>
    <col min="3588" max="3589" width="12.42578125" style="203" customWidth="1"/>
    <col min="3590" max="3590" width="9.7109375" style="203" customWidth="1"/>
    <col min="3591" max="3591" width="11.85546875" style="203" bestFit="1" customWidth="1"/>
    <col min="3592" max="3592" width="12.85546875" style="203" customWidth="1"/>
    <col min="3593" max="3593" width="9.7109375" style="203" bestFit="1" customWidth="1"/>
    <col min="3594" max="3594" width="10.7109375" style="203" bestFit="1" customWidth="1"/>
    <col min="3595" max="3840" width="9.140625" style="203"/>
    <col min="3841" max="3841" width="62.85546875" style="203" customWidth="1"/>
    <col min="3842" max="3842" width="7.5703125" style="203" customWidth="1"/>
    <col min="3843" max="3843" width="12.140625" style="203" customWidth="1"/>
    <col min="3844" max="3845" width="12.42578125" style="203" customWidth="1"/>
    <col min="3846" max="3846" width="9.7109375" style="203" customWidth="1"/>
    <col min="3847" max="3847" width="11.85546875" style="203" bestFit="1" customWidth="1"/>
    <col min="3848" max="3848" width="12.85546875" style="203" customWidth="1"/>
    <col min="3849" max="3849" width="9.7109375" style="203" bestFit="1" customWidth="1"/>
    <col min="3850" max="3850" width="10.7109375" style="203" bestFit="1" customWidth="1"/>
    <col min="3851" max="4096" width="9.140625" style="203"/>
    <col min="4097" max="4097" width="62.85546875" style="203" customWidth="1"/>
    <col min="4098" max="4098" width="7.5703125" style="203" customWidth="1"/>
    <col min="4099" max="4099" width="12.140625" style="203" customWidth="1"/>
    <col min="4100" max="4101" width="12.42578125" style="203" customWidth="1"/>
    <col min="4102" max="4102" width="9.7109375" style="203" customWidth="1"/>
    <col min="4103" max="4103" width="11.85546875" style="203" bestFit="1" customWidth="1"/>
    <col min="4104" max="4104" width="12.85546875" style="203" customWidth="1"/>
    <col min="4105" max="4105" width="9.7109375" style="203" bestFit="1" customWidth="1"/>
    <col min="4106" max="4106" width="10.7109375" style="203" bestFit="1" customWidth="1"/>
    <col min="4107" max="4352" width="9.140625" style="203"/>
    <col min="4353" max="4353" width="62.85546875" style="203" customWidth="1"/>
    <col min="4354" max="4354" width="7.5703125" style="203" customWidth="1"/>
    <col min="4355" max="4355" width="12.140625" style="203" customWidth="1"/>
    <col min="4356" max="4357" width="12.42578125" style="203" customWidth="1"/>
    <col min="4358" max="4358" width="9.7109375" style="203" customWidth="1"/>
    <col min="4359" max="4359" width="11.85546875" style="203" bestFit="1" customWidth="1"/>
    <col min="4360" max="4360" width="12.85546875" style="203" customWidth="1"/>
    <col min="4361" max="4361" width="9.7109375" style="203" bestFit="1" customWidth="1"/>
    <col min="4362" max="4362" width="10.7109375" style="203" bestFit="1" customWidth="1"/>
    <col min="4363" max="4608" width="9.140625" style="203"/>
    <col min="4609" max="4609" width="62.85546875" style="203" customWidth="1"/>
    <col min="4610" max="4610" width="7.5703125" style="203" customWidth="1"/>
    <col min="4611" max="4611" width="12.140625" style="203" customWidth="1"/>
    <col min="4612" max="4613" width="12.42578125" style="203" customWidth="1"/>
    <col min="4614" max="4614" width="9.7109375" style="203" customWidth="1"/>
    <col min="4615" max="4615" width="11.85546875" style="203" bestFit="1" customWidth="1"/>
    <col min="4616" max="4616" width="12.85546875" style="203" customWidth="1"/>
    <col min="4617" max="4617" width="9.7109375" style="203" bestFit="1" customWidth="1"/>
    <col min="4618" max="4618" width="10.7109375" style="203" bestFit="1" customWidth="1"/>
    <col min="4619" max="4864" width="9.140625" style="203"/>
    <col min="4865" max="4865" width="62.85546875" style="203" customWidth="1"/>
    <col min="4866" max="4866" width="7.5703125" style="203" customWidth="1"/>
    <col min="4867" max="4867" width="12.140625" style="203" customWidth="1"/>
    <col min="4868" max="4869" width="12.42578125" style="203" customWidth="1"/>
    <col min="4870" max="4870" width="9.7109375" style="203" customWidth="1"/>
    <col min="4871" max="4871" width="11.85546875" style="203" bestFit="1" customWidth="1"/>
    <col min="4872" max="4872" width="12.85546875" style="203" customWidth="1"/>
    <col min="4873" max="4873" width="9.7109375" style="203" bestFit="1" customWidth="1"/>
    <col min="4874" max="4874" width="10.7109375" style="203" bestFit="1" customWidth="1"/>
    <col min="4875" max="5120" width="9.140625" style="203"/>
    <col min="5121" max="5121" width="62.85546875" style="203" customWidth="1"/>
    <col min="5122" max="5122" width="7.5703125" style="203" customWidth="1"/>
    <col min="5123" max="5123" width="12.140625" style="203" customWidth="1"/>
    <col min="5124" max="5125" width="12.42578125" style="203" customWidth="1"/>
    <col min="5126" max="5126" width="9.7109375" style="203" customWidth="1"/>
    <col min="5127" max="5127" width="11.85546875" style="203" bestFit="1" customWidth="1"/>
    <col min="5128" max="5128" width="12.85546875" style="203" customWidth="1"/>
    <col min="5129" max="5129" width="9.7109375" style="203" bestFit="1" customWidth="1"/>
    <col min="5130" max="5130" width="10.7109375" style="203" bestFit="1" customWidth="1"/>
    <col min="5131" max="5376" width="9.140625" style="203"/>
    <col min="5377" max="5377" width="62.85546875" style="203" customWidth="1"/>
    <col min="5378" max="5378" width="7.5703125" style="203" customWidth="1"/>
    <col min="5379" max="5379" width="12.140625" style="203" customWidth="1"/>
    <col min="5380" max="5381" width="12.42578125" style="203" customWidth="1"/>
    <col min="5382" max="5382" width="9.7109375" style="203" customWidth="1"/>
    <col min="5383" max="5383" width="11.85546875" style="203" bestFit="1" customWidth="1"/>
    <col min="5384" max="5384" width="12.85546875" style="203" customWidth="1"/>
    <col min="5385" max="5385" width="9.7109375" style="203" bestFit="1" customWidth="1"/>
    <col min="5386" max="5386" width="10.7109375" style="203" bestFit="1" customWidth="1"/>
    <col min="5387" max="5632" width="9.140625" style="203"/>
    <col min="5633" max="5633" width="62.85546875" style="203" customWidth="1"/>
    <col min="5634" max="5634" width="7.5703125" style="203" customWidth="1"/>
    <col min="5635" max="5635" width="12.140625" style="203" customWidth="1"/>
    <col min="5636" max="5637" width="12.42578125" style="203" customWidth="1"/>
    <col min="5638" max="5638" width="9.7109375" style="203" customWidth="1"/>
    <col min="5639" max="5639" width="11.85546875" style="203" bestFit="1" customWidth="1"/>
    <col min="5640" max="5640" width="12.85546875" style="203" customWidth="1"/>
    <col min="5641" max="5641" width="9.7109375" style="203" bestFit="1" customWidth="1"/>
    <col min="5642" max="5642" width="10.7109375" style="203" bestFit="1" customWidth="1"/>
    <col min="5643" max="5888" width="9.140625" style="203"/>
    <col min="5889" max="5889" width="62.85546875" style="203" customWidth="1"/>
    <col min="5890" max="5890" width="7.5703125" style="203" customWidth="1"/>
    <col min="5891" max="5891" width="12.140625" style="203" customWidth="1"/>
    <col min="5892" max="5893" width="12.42578125" style="203" customWidth="1"/>
    <col min="5894" max="5894" width="9.7109375" style="203" customWidth="1"/>
    <col min="5895" max="5895" width="11.85546875" style="203" bestFit="1" customWidth="1"/>
    <col min="5896" max="5896" width="12.85546875" style="203" customWidth="1"/>
    <col min="5897" max="5897" width="9.7109375" style="203" bestFit="1" customWidth="1"/>
    <col min="5898" max="5898" width="10.7109375" style="203" bestFit="1" customWidth="1"/>
    <col min="5899" max="6144" width="9.140625" style="203"/>
    <col min="6145" max="6145" width="62.85546875" style="203" customWidth="1"/>
    <col min="6146" max="6146" width="7.5703125" style="203" customWidth="1"/>
    <col min="6147" max="6147" width="12.140625" style="203" customWidth="1"/>
    <col min="6148" max="6149" width="12.42578125" style="203" customWidth="1"/>
    <col min="6150" max="6150" width="9.7109375" style="203" customWidth="1"/>
    <col min="6151" max="6151" width="11.85546875" style="203" bestFit="1" customWidth="1"/>
    <col min="6152" max="6152" width="12.85546875" style="203" customWidth="1"/>
    <col min="6153" max="6153" width="9.7109375" style="203" bestFit="1" customWidth="1"/>
    <col min="6154" max="6154" width="10.7109375" style="203" bestFit="1" customWidth="1"/>
    <col min="6155" max="6400" width="9.140625" style="203"/>
    <col min="6401" max="6401" width="62.85546875" style="203" customWidth="1"/>
    <col min="6402" max="6402" width="7.5703125" style="203" customWidth="1"/>
    <col min="6403" max="6403" width="12.140625" style="203" customWidth="1"/>
    <col min="6404" max="6405" width="12.42578125" style="203" customWidth="1"/>
    <col min="6406" max="6406" width="9.7109375" style="203" customWidth="1"/>
    <col min="6407" max="6407" width="11.85546875" style="203" bestFit="1" customWidth="1"/>
    <col min="6408" max="6408" width="12.85546875" style="203" customWidth="1"/>
    <col min="6409" max="6409" width="9.7109375" style="203" bestFit="1" customWidth="1"/>
    <col min="6410" max="6410" width="10.7109375" style="203" bestFit="1" customWidth="1"/>
    <col min="6411" max="6656" width="9.140625" style="203"/>
    <col min="6657" max="6657" width="62.85546875" style="203" customWidth="1"/>
    <col min="6658" max="6658" width="7.5703125" style="203" customWidth="1"/>
    <col min="6659" max="6659" width="12.140625" style="203" customWidth="1"/>
    <col min="6660" max="6661" width="12.42578125" style="203" customWidth="1"/>
    <col min="6662" max="6662" width="9.7109375" style="203" customWidth="1"/>
    <col min="6663" max="6663" width="11.85546875" style="203" bestFit="1" customWidth="1"/>
    <col min="6664" max="6664" width="12.85546875" style="203" customWidth="1"/>
    <col min="6665" max="6665" width="9.7109375" style="203" bestFit="1" customWidth="1"/>
    <col min="6666" max="6666" width="10.7109375" style="203" bestFit="1" customWidth="1"/>
    <col min="6667" max="6912" width="9.140625" style="203"/>
    <col min="6913" max="6913" width="62.85546875" style="203" customWidth="1"/>
    <col min="6914" max="6914" width="7.5703125" style="203" customWidth="1"/>
    <col min="6915" max="6915" width="12.140625" style="203" customWidth="1"/>
    <col min="6916" max="6917" width="12.42578125" style="203" customWidth="1"/>
    <col min="6918" max="6918" width="9.7109375" style="203" customWidth="1"/>
    <col min="6919" max="6919" width="11.85546875" style="203" bestFit="1" customWidth="1"/>
    <col min="6920" max="6920" width="12.85546875" style="203" customWidth="1"/>
    <col min="6921" max="6921" width="9.7109375" style="203" bestFit="1" customWidth="1"/>
    <col min="6922" max="6922" width="10.7109375" style="203" bestFit="1" customWidth="1"/>
    <col min="6923" max="7168" width="9.140625" style="203"/>
    <col min="7169" max="7169" width="62.85546875" style="203" customWidth="1"/>
    <col min="7170" max="7170" width="7.5703125" style="203" customWidth="1"/>
    <col min="7171" max="7171" width="12.140625" style="203" customWidth="1"/>
    <col min="7172" max="7173" width="12.42578125" style="203" customWidth="1"/>
    <col min="7174" max="7174" width="9.7109375" style="203" customWidth="1"/>
    <col min="7175" max="7175" width="11.85546875" style="203" bestFit="1" customWidth="1"/>
    <col min="7176" max="7176" width="12.85546875" style="203" customWidth="1"/>
    <col min="7177" max="7177" width="9.7109375" style="203" bestFit="1" customWidth="1"/>
    <col min="7178" max="7178" width="10.7109375" style="203" bestFit="1" customWidth="1"/>
    <col min="7179" max="7424" width="9.140625" style="203"/>
    <col min="7425" max="7425" width="62.85546875" style="203" customWidth="1"/>
    <col min="7426" max="7426" width="7.5703125" style="203" customWidth="1"/>
    <col min="7427" max="7427" width="12.140625" style="203" customWidth="1"/>
    <col min="7428" max="7429" width="12.42578125" style="203" customWidth="1"/>
    <col min="7430" max="7430" width="9.7109375" style="203" customWidth="1"/>
    <col min="7431" max="7431" width="11.85546875" style="203" bestFit="1" customWidth="1"/>
    <col min="7432" max="7432" width="12.85546875" style="203" customWidth="1"/>
    <col min="7433" max="7433" width="9.7109375" style="203" bestFit="1" customWidth="1"/>
    <col min="7434" max="7434" width="10.7109375" style="203" bestFit="1" customWidth="1"/>
    <col min="7435" max="7680" width="9.140625" style="203"/>
    <col min="7681" max="7681" width="62.85546875" style="203" customWidth="1"/>
    <col min="7682" max="7682" width="7.5703125" style="203" customWidth="1"/>
    <col min="7683" max="7683" width="12.140625" style="203" customWidth="1"/>
    <col min="7684" max="7685" width="12.42578125" style="203" customWidth="1"/>
    <col min="7686" max="7686" width="9.7109375" style="203" customWidth="1"/>
    <col min="7687" max="7687" width="11.85546875" style="203" bestFit="1" customWidth="1"/>
    <col min="7688" max="7688" width="12.85546875" style="203" customWidth="1"/>
    <col min="7689" max="7689" width="9.7109375" style="203" bestFit="1" customWidth="1"/>
    <col min="7690" max="7690" width="10.7109375" style="203" bestFit="1" customWidth="1"/>
    <col min="7691" max="7936" width="9.140625" style="203"/>
    <col min="7937" max="7937" width="62.85546875" style="203" customWidth="1"/>
    <col min="7938" max="7938" width="7.5703125" style="203" customWidth="1"/>
    <col min="7939" max="7939" width="12.140625" style="203" customWidth="1"/>
    <col min="7940" max="7941" width="12.42578125" style="203" customWidth="1"/>
    <col min="7942" max="7942" width="9.7109375" style="203" customWidth="1"/>
    <col min="7943" max="7943" width="11.85546875" style="203" bestFit="1" customWidth="1"/>
    <col min="7944" max="7944" width="12.85546875" style="203" customWidth="1"/>
    <col min="7945" max="7945" width="9.7109375" style="203" bestFit="1" customWidth="1"/>
    <col min="7946" max="7946" width="10.7109375" style="203" bestFit="1" customWidth="1"/>
    <col min="7947" max="8192" width="9.140625" style="203"/>
    <col min="8193" max="8193" width="62.85546875" style="203" customWidth="1"/>
    <col min="8194" max="8194" width="7.5703125" style="203" customWidth="1"/>
    <col min="8195" max="8195" width="12.140625" style="203" customWidth="1"/>
    <col min="8196" max="8197" width="12.42578125" style="203" customWidth="1"/>
    <col min="8198" max="8198" width="9.7109375" style="203" customWidth="1"/>
    <col min="8199" max="8199" width="11.85546875" style="203" bestFit="1" customWidth="1"/>
    <col min="8200" max="8200" width="12.85546875" style="203" customWidth="1"/>
    <col min="8201" max="8201" width="9.7109375" style="203" bestFit="1" customWidth="1"/>
    <col min="8202" max="8202" width="10.7109375" style="203" bestFit="1" customWidth="1"/>
    <col min="8203" max="8448" width="9.140625" style="203"/>
    <col min="8449" max="8449" width="62.85546875" style="203" customWidth="1"/>
    <col min="8450" max="8450" width="7.5703125" style="203" customWidth="1"/>
    <col min="8451" max="8451" width="12.140625" style="203" customWidth="1"/>
    <col min="8452" max="8453" width="12.42578125" style="203" customWidth="1"/>
    <col min="8454" max="8454" width="9.7109375" style="203" customWidth="1"/>
    <col min="8455" max="8455" width="11.85546875" style="203" bestFit="1" customWidth="1"/>
    <col min="8456" max="8456" width="12.85546875" style="203" customWidth="1"/>
    <col min="8457" max="8457" width="9.7109375" style="203" bestFit="1" customWidth="1"/>
    <col min="8458" max="8458" width="10.7109375" style="203" bestFit="1" customWidth="1"/>
    <col min="8459" max="8704" width="9.140625" style="203"/>
    <col min="8705" max="8705" width="62.85546875" style="203" customWidth="1"/>
    <col min="8706" max="8706" width="7.5703125" style="203" customWidth="1"/>
    <col min="8707" max="8707" width="12.140625" style="203" customWidth="1"/>
    <col min="8708" max="8709" width="12.42578125" style="203" customWidth="1"/>
    <col min="8710" max="8710" width="9.7109375" style="203" customWidth="1"/>
    <col min="8711" max="8711" width="11.85546875" style="203" bestFit="1" customWidth="1"/>
    <col min="8712" max="8712" width="12.85546875" style="203" customWidth="1"/>
    <col min="8713" max="8713" width="9.7109375" style="203" bestFit="1" customWidth="1"/>
    <col min="8714" max="8714" width="10.7109375" style="203" bestFit="1" customWidth="1"/>
    <col min="8715" max="8960" width="9.140625" style="203"/>
    <col min="8961" max="8961" width="62.85546875" style="203" customWidth="1"/>
    <col min="8962" max="8962" width="7.5703125" style="203" customWidth="1"/>
    <col min="8963" max="8963" width="12.140625" style="203" customWidth="1"/>
    <col min="8964" max="8965" width="12.42578125" style="203" customWidth="1"/>
    <col min="8966" max="8966" width="9.7109375" style="203" customWidth="1"/>
    <col min="8967" max="8967" width="11.85546875" style="203" bestFit="1" customWidth="1"/>
    <col min="8968" max="8968" width="12.85546875" style="203" customWidth="1"/>
    <col min="8969" max="8969" width="9.7109375" style="203" bestFit="1" customWidth="1"/>
    <col min="8970" max="8970" width="10.7109375" style="203" bestFit="1" customWidth="1"/>
    <col min="8971" max="9216" width="9.140625" style="203"/>
    <col min="9217" max="9217" width="62.85546875" style="203" customWidth="1"/>
    <col min="9218" max="9218" width="7.5703125" style="203" customWidth="1"/>
    <col min="9219" max="9219" width="12.140625" style="203" customWidth="1"/>
    <col min="9220" max="9221" width="12.42578125" style="203" customWidth="1"/>
    <col min="9222" max="9222" width="9.7109375" style="203" customWidth="1"/>
    <col min="9223" max="9223" width="11.85546875" style="203" bestFit="1" customWidth="1"/>
    <col min="9224" max="9224" width="12.85546875" style="203" customWidth="1"/>
    <col min="9225" max="9225" width="9.7109375" style="203" bestFit="1" customWidth="1"/>
    <col min="9226" max="9226" width="10.7109375" style="203" bestFit="1" customWidth="1"/>
    <col min="9227" max="9472" width="9.140625" style="203"/>
    <col min="9473" max="9473" width="62.85546875" style="203" customWidth="1"/>
    <col min="9474" max="9474" width="7.5703125" style="203" customWidth="1"/>
    <col min="9475" max="9475" width="12.140625" style="203" customWidth="1"/>
    <col min="9476" max="9477" width="12.42578125" style="203" customWidth="1"/>
    <col min="9478" max="9478" width="9.7109375" style="203" customWidth="1"/>
    <col min="9479" max="9479" width="11.85546875" style="203" bestFit="1" customWidth="1"/>
    <col min="9480" max="9480" width="12.85546875" style="203" customWidth="1"/>
    <col min="9481" max="9481" width="9.7109375" style="203" bestFit="1" customWidth="1"/>
    <col min="9482" max="9482" width="10.7109375" style="203" bestFit="1" customWidth="1"/>
    <col min="9483" max="9728" width="9.140625" style="203"/>
    <col min="9729" max="9729" width="62.85546875" style="203" customWidth="1"/>
    <col min="9730" max="9730" width="7.5703125" style="203" customWidth="1"/>
    <col min="9731" max="9731" width="12.140625" style="203" customWidth="1"/>
    <col min="9732" max="9733" width="12.42578125" style="203" customWidth="1"/>
    <col min="9734" max="9734" width="9.7109375" style="203" customWidth="1"/>
    <col min="9735" max="9735" width="11.85546875" style="203" bestFit="1" customWidth="1"/>
    <col min="9736" max="9736" width="12.85546875" style="203" customWidth="1"/>
    <col min="9737" max="9737" width="9.7109375" style="203" bestFit="1" customWidth="1"/>
    <col min="9738" max="9738" width="10.7109375" style="203" bestFit="1" customWidth="1"/>
    <col min="9739" max="9984" width="9.140625" style="203"/>
    <col min="9985" max="9985" width="62.85546875" style="203" customWidth="1"/>
    <col min="9986" max="9986" width="7.5703125" style="203" customWidth="1"/>
    <col min="9987" max="9987" width="12.140625" style="203" customWidth="1"/>
    <col min="9988" max="9989" width="12.42578125" style="203" customWidth="1"/>
    <col min="9990" max="9990" width="9.7109375" style="203" customWidth="1"/>
    <col min="9991" max="9991" width="11.85546875" style="203" bestFit="1" customWidth="1"/>
    <col min="9992" max="9992" width="12.85546875" style="203" customWidth="1"/>
    <col min="9993" max="9993" width="9.7109375" style="203" bestFit="1" customWidth="1"/>
    <col min="9994" max="9994" width="10.7109375" style="203" bestFit="1" customWidth="1"/>
    <col min="9995" max="10240" width="9.140625" style="203"/>
    <col min="10241" max="10241" width="62.85546875" style="203" customWidth="1"/>
    <col min="10242" max="10242" width="7.5703125" style="203" customWidth="1"/>
    <col min="10243" max="10243" width="12.140625" style="203" customWidth="1"/>
    <col min="10244" max="10245" width="12.42578125" style="203" customWidth="1"/>
    <col min="10246" max="10246" width="9.7109375" style="203" customWidth="1"/>
    <col min="10247" max="10247" width="11.85546875" style="203" bestFit="1" customWidth="1"/>
    <col min="10248" max="10248" width="12.85546875" style="203" customWidth="1"/>
    <col min="10249" max="10249" width="9.7109375" style="203" bestFit="1" customWidth="1"/>
    <col min="10250" max="10250" width="10.7109375" style="203" bestFit="1" customWidth="1"/>
    <col min="10251" max="10496" width="9.140625" style="203"/>
    <col min="10497" max="10497" width="62.85546875" style="203" customWidth="1"/>
    <col min="10498" max="10498" width="7.5703125" style="203" customWidth="1"/>
    <col min="10499" max="10499" width="12.140625" style="203" customWidth="1"/>
    <col min="10500" max="10501" width="12.42578125" style="203" customWidth="1"/>
    <col min="10502" max="10502" width="9.7109375" style="203" customWidth="1"/>
    <col min="10503" max="10503" width="11.85546875" style="203" bestFit="1" customWidth="1"/>
    <col min="10504" max="10504" width="12.85546875" style="203" customWidth="1"/>
    <col min="10505" max="10505" width="9.7109375" style="203" bestFit="1" customWidth="1"/>
    <col min="10506" max="10506" width="10.7109375" style="203" bestFit="1" customWidth="1"/>
    <col min="10507" max="10752" width="9.140625" style="203"/>
    <col min="10753" max="10753" width="62.85546875" style="203" customWidth="1"/>
    <col min="10754" max="10754" width="7.5703125" style="203" customWidth="1"/>
    <col min="10755" max="10755" width="12.140625" style="203" customWidth="1"/>
    <col min="10756" max="10757" width="12.42578125" style="203" customWidth="1"/>
    <col min="10758" max="10758" width="9.7109375" style="203" customWidth="1"/>
    <col min="10759" max="10759" width="11.85546875" style="203" bestFit="1" customWidth="1"/>
    <col min="10760" max="10760" width="12.85546875" style="203" customWidth="1"/>
    <col min="10761" max="10761" width="9.7109375" style="203" bestFit="1" customWidth="1"/>
    <col min="10762" max="10762" width="10.7109375" style="203" bestFit="1" customWidth="1"/>
    <col min="10763" max="11008" width="9.140625" style="203"/>
    <col min="11009" max="11009" width="62.85546875" style="203" customWidth="1"/>
    <col min="11010" max="11010" width="7.5703125" style="203" customWidth="1"/>
    <col min="11011" max="11011" width="12.140625" style="203" customWidth="1"/>
    <col min="11012" max="11013" width="12.42578125" style="203" customWidth="1"/>
    <col min="11014" max="11014" width="9.7109375" style="203" customWidth="1"/>
    <col min="11015" max="11015" width="11.85546875" style="203" bestFit="1" customWidth="1"/>
    <col min="11016" max="11016" width="12.85546875" style="203" customWidth="1"/>
    <col min="11017" max="11017" width="9.7109375" style="203" bestFit="1" customWidth="1"/>
    <col min="11018" max="11018" width="10.7109375" style="203" bestFit="1" customWidth="1"/>
    <col min="11019" max="11264" width="9.140625" style="203"/>
    <col min="11265" max="11265" width="62.85546875" style="203" customWidth="1"/>
    <col min="11266" max="11266" width="7.5703125" style="203" customWidth="1"/>
    <col min="11267" max="11267" width="12.140625" style="203" customWidth="1"/>
    <col min="11268" max="11269" width="12.42578125" style="203" customWidth="1"/>
    <col min="11270" max="11270" width="9.7109375" style="203" customWidth="1"/>
    <col min="11271" max="11271" width="11.85546875" style="203" bestFit="1" customWidth="1"/>
    <col min="11272" max="11272" width="12.85546875" style="203" customWidth="1"/>
    <col min="11273" max="11273" width="9.7109375" style="203" bestFit="1" customWidth="1"/>
    <col min="11274" max="11274" width="10.7109375" style="203" bestFit="1" customWidth="1"/>
    <col min="11275" max="11520" width="9.140625" style="203"/>
    <col min="11521" max="11521" width="62.85546875" style="203" customWidth="1"/>
    <col min="11522" max="11522" width="7.5703125" style="203" customWidth="1"/>
    <col min="11523" max="11523" width="12.140625" style="203" customWidth="1"/>
    <col min="11524" max="11525" width="12.42578125" style="203" customWidth="1"/>
    <col min="11526" max="11526" width="9.7109375" style="203" customWidth="1"/>
    <col min="11527" max="11527" width="11.85546875" style="203" bestFit="1" customWidth="1"/>
    <col min="11528" max="11528" width="12.85546875" style="203" customWidth="1"/>
    <col min="11529" max="11529" width="9.7109375" style="203" bestFit="1" customWidth="1"/>
    <col min="11530" max="11530" width="10.7109375" style="203" bestFit="1" customWidth="1"/>
    <col min="11531" max="11776" width="9.140625" style="203"/>
    <col min="11777" max="11777" width="62.85546875" style="203" customWidth="1"/>
    <col min="11778" max="11778" width="7.5703125" style="203" customWidth="1"/>
    <col min="11779" max="11779" width="12.140625" style="203" customWidth="1"/>
    <col min="11780" max="11781" width="12.42578125" style="203" customWidth="1"/>
    <col min="11782" max="11782" width="9.7109375" style="203" customWidth="1"/>
    <col min="11783" max="11783" width="11.85546875" style="203" bestFit="1" customWidth="1"/>
    <col min="11784" max="11784" width="12.85546875" style="203" customWidth="1"/>
    <col min="11785" max="11785" width="9.7109375" style="203" bestFit="1" customWidth="1"/>
    <col min="11786" max="11786" width="10.7109375" style="203" bestFit="1" customWidth="1"/>
    <col min="11787" max="12032" width="9.140625" style="203"/>
    <col min="12033" max="12033" width="62.85546875" style="203" customWidth="1"/>
    <col min="12034" max="12034" width="7.5703125" style="203" customWidth="1"/>
    <col min="12035" max="12035" width="12.140625" style="203" customWidth="1"/>
    <col min="12036" max="12037" width="12.42578125" style="203" customWidth="1"/>
    <col min="12038" max="12038" width="9.7109375" style="203" customWidth="1"/>
    <col min="12039" max="12039" width="11.85546875" style="203" bestFit="1" customWidth="1"/>
    <col min="12040" max="12040" width="12.85546875" style="203" customWidth="1"/>
    <col min="12041" max="12041" width="9.7109375" style="203" bestFit="1" customWidth="1"/>
    <col min="12042" max="12042" width="10.7109375" style="203" bestFit="1" customWidth="1"/>
    <col min="12043" max="12288" width="9.140625" style="203"/>
    <col min="12289" max="12289" width="62.85546875" style="203" customWidth="1"/>
    <col min="12290" max="12290" width="7.5703125" style="203" customWidth="1"/>
    <col min="12291" max="12291" width="12.140625" style="203" customWidth="1"/>
    <col min="12292" max="12293" width="12.42578125" style="203" customWidth="1"/>
    <col min="12294" max="12294" width="9.7109375" style="203" customWidth="1"/>
    <col min="12295" max="12295" width="11.85546875" style="203" bestFit="1" customWidth="1"/>
    <col min="12296" max="12296" width="12.85546875" style="203" customWidth="1"/>
    <col min="12297" max="12297" width="9.7109375" style="203" bestFit="1" customWidth="1"/>
    <col min="12298" max="12298" width="10.7109375" style="203" bestFit="1" customWidth="1"/>
    <col min="12299" max="12544" width="9.140625" style="203"/>
    <col min="12545" max="12545" width="62.85546875" style="203" customWidth="1"/>
    <col min="12546" max="12546" width="7.5703125" style="203" customWidth="1"/>
    <col min="12547" max="12547" width="12.140625" style="203" customWidth="1"/>
    <col min="12548" max="12549" width="12.42578125" style="203" customWidth="1"/>
    <col min="12550" max="12550" width="9.7109375" style="203" customWidth="1"/>
    <col min="12551" max="12551" width="11.85546875" style="203" bestFit="1" customWidth="1"/>
    <col min="12552" max="12552" width="12.85546875" style="203" customWidth="1"/>
    <col min="12553" max="12553" width="9.7109375" style="203" bestFit="1" customWidth="1"/>
    <col min="12554" max="12554" width="10.7109375" style="203" bestFit="1" customWidth="1"/>
    <col min="12555" max="12800" width="9.140625" style="203"/>
    <col min="12801" max="12801" width="62.85546875" style="203" customWidth="1"/>
    <col min="12802" max="12802" width="7.5703125" style="203" customWidth="1"/>
    <col min="12803" max="12803" width="12.140625" style="203" customWidth="1"/>
    <col min="12804" max="12805" width="12.42578125" style="203" customWidth="1"/>
    <col min="12806" max="12806" width="9.7109375" style="203" customWidth="1"/>
    <col min="12807" max="12807" width="11.85546875" style="203" bestFit="1" customWidth="1"/>
    <col min="12808" max="12808" width="12.85546875" style="203" customWidth="1"/>
    <col min="12809" max="12809" width="9.7109375" style="203" bestFit="1" customWidth="1"/>
    <col min="12810" max="12810" width="10.7109375" style="203" bestFit="1" customWidth="1"/>
    <col min="12811" max="13056" width="9.140625" style="203"/>
    <col min="13057" max="13057" width="62.85546875" style="203" customWidth="1"/>
    <col min="13058" max="13058" width="7.5703125" style="203" customWidth="1"/>
    <col min="13059" max="13059" width="12.140625" style="203" customWidth="1"/>
    <col min="13060" max="13061" width="12.42578125" style="203" customWidth="1"/>
    <col min="13062" max="13062" width="9.7109375" style="203" customWidth="1"/>
    <col min="13063" max="13063" width="11.85546875" style="203" bestFit="1" customWidth="1"/>
    <col min="13064" max="13064" width="12.85546875" style="203" customWidth="1"/>
    <col min="13065" max="13065" width="9.7109375" style="203" bestFit="1" customWidth="1"/>
    <col min="13066" max="13066" width="10.7109375" style="203" bestFit="1" customWidth="1"/>
    <col min="13067" max="13312" width="9.140625" style="203"/>
    <col min="13313" max="13313" width="62.85546875" style="203" customWidth="1"/>
    <col min="13314" max="13314" width="7.5703125" style="203" customWidth="1"/>
    <col min="13315" max="13315" width="12.140625" style="203" customWidth="1"/>
    <col min="13316" max="13317" width="12.42578125" style="203" customWidth="1"/>
    <col min="13318" max="13318" width="9.7109375" style="203" customWidth="1"/>
    <col min="13319" max="13319" width="11.85546875" style="203" bestFit="1" customWidth="1"/>
    <col min="13320" max="13320" width="12.85546875" style="203" customWidth="1"/>
    <col min="13321" max="13321" width="9.7109375" style="203" bestFit="1" customWidth="1"/>
    <col min="13322" max="13322" width="10.7109375" style="203" bestFit="1" customWidth="1"/>
    <col min="13323" max="13568" width="9.140625" style="203"/>
    <col min="13569" max="13569" width="62.85546875" style="203" customWidth="1"/>
    <col min="13570" max="13570" width="7.5703125" style="203" customWidth="1"/>
    <col min="13571" max="13571" width="12.140625" style="203" customWidth="1"/>
    <col min="13572" max="13573" width="12.42578125" style="203" customWidth="1"/>
    <col min="13574" max="13574" width="9.7109375" style="203" customWidth="1"/>
    <col min="13575" max="13575" width="11.85546875" style="203" bestFit="1" customWidth="1"/>
    <col min="13576" max="13576" width="12.85546875" style="203" customWidth="1"/>
    <col min="13577" max="13577" width="9.7109375" style="203" bestFit="1" customWidth="1"/>
    <col min="13578" max="13578" width="10.7109375" style="203" bestFit="1" customWidth="1"/>
    <col min="13579" max="13824" width="9.140625" style="203"/>
    <col min="13825" max="13825" width="62.85546875" style="203" customWidth="1"/>
    <col min="13826" max="13826" width="7.5703125" style="203" customWidth="1"/>
    <col min="13827" max="13827" width="12.140625" style="203" customWidth="1"/>
    <col min="13828" max="13829" width="12.42578125" style="203" customWidth="1"/>
    <col min="13830" max="13830" width="9.7109375" style="203" customWidth="1"/>
    <col min="13831" max="13831" width="11.85546875" style="203" bestFit="1" customWidth="1"/>
    <col min="13832" max="13832" width="12.85546875" style="203" customWidth="1"/>
    <col min="13833" max="13833" width="9.7109375" style="203" bestFit="1" customWidth="1"/>
    <col min="13834" max="13834" width="10.7109375" style="203" bestFit="1" customWidth="1"/>
    <col min="13835" max="14080" width="9.140625" style="203"/>
    <col min="14081" max="14081" width="62.85546875" style="203" customWidth="1"/>
    <col min="14082" max="14082" width="7.5703125" style="203" customWidth="1"/>
    <col min="14083" max="14083" width="12.140625" style="203" customWidth="1"/>
    <col min="14084" max="14085" width="12.42578125" style="203" customWidth="1"/>
    <col min="14086" max="14086" width="9.7109375" style="203" customWidth="1"/>
    <col min="14087" max="14087" width="11.85546875" style="203" bestFit="1" customWidth="1"/>
    <col min="14088" max="14088" width="12.85546875" style="203" customWidth="1"/>
    <col min="14089" max="14089" width="9.7109375" style="203" bestFit="1" customWidth="1"/>
    <col min="14090" max="14090" width="10.7109375" style="203" bestFit="1" customWidth="1"/>
    <col min="14091" max="14336" width="9.140625" style="203"/>
    <col min="14337" max="14337" width="62.85546875" style="203" customWidth="1"/>
    <col min="14338" max="14338" width="7.5703125" style="203" customWidth="1"/>
    <col min="14339" max="14339" width="12.140625" style="203" customWidth="1"/>
    <col min="14340" max="14341" width="12.42578125" style="203" customWidth="1"/>
    <col min="14342" max="14342" width="9.7109375" style="203" customWidth="1"/>
    <col min="14343" max="14343" width="11.85546875" style="203" bestFit="1" customWidth="1"/>
    <col min="14344" max="14344" width="12.85546875" style="203" customWidth="1"/>
    <col min="14345" max="14345" width="9.7109375" style="203" bestFit="1" customWidth="1"/>
    <col min="14346" max="14346" width="10.7109375" style="203" bestFit="1" customWidth="1"/>
    <col min="14347" max="14592" width="9.140625" style="203"/>
    <col min="14593" max="14593" width="62.85546875" style="203" customWidth="1"/>
    <col min="14594" max="14594" width="7.5703125" style="203" customWidth="1"/>
    <col min="14595" max="14595" width="12.140625" style="203" customWidth="1"/>
    <col min="14596" max="14597" width="12.42578125" style="203" customWidth="1"/>
    <col min="14598" max="14598" width="9.7109375" style="203" customWidth="1"/>
    <col min="14599" max="14599" width="11.85546875" style="203" bestFit="1" customWidth="1"/>
    <col min="14600" max="14600" width="12.85546875" style="203" customWidth="1"/>
    <col min="14601" max="14601" width="9.7109375" style="203" bestFit="1" customWidth="1"/>
    <col min="14602" max="14602" width="10.7109375" style="203" bestFit="1" customWidth="1"/>
    <col min="14603" max="14848" width="9.140625" style="203"/>
    <col min="14849" max="14849" width="62.85546875" style="203" customWidth="1"/>
    <col min="14850" max="14850" width="7.5703125" style="203" customWidth="1"/>
    <col min="14851" max="14851" width="12.140625" style="203" customWidth="1"/>
    <col min="14852" max="14853" width="12.42578125" style="203" customWidth="1"/>
    <col min="14854" max="14854" width="9.7109375" style="203" customWidth="1"/>
    <col min="14855" max="14855" width="11.85546875" style="203" bestFit="1" customWidth="1"/>
    <col min="14856" max="14856" width="12.85546875" style="203" customWidth="1"/>
    <col min="14857" max="14857" width="9.7109375" style="203" bestFit="1" customWidth="1"/>
    <col min="14858" max="14858" width="10.7109375" style="203" bestFit="1" customWidth="1"/>
    <col min="14859" max="15104" width="9.140625" style="203"/>
    <col min="15105" max="15105" width="62.85546875" style="203" customWidth="1"/>
    <col min="15106" max="15106" width="7.5703125" style="203" customWidth="1"/>
    <col min="15107" max="15107" width="12.140625" style="203" customWidth="1"/>
    <col min="15108" max="15109" width="12.42578125" style="203" customWidth="1"/>
    <col min="15110" max="15110" width="9.7109375" style="203" customWidth="1"/>
    <col min="15111" max="15111" width="11.85546875" style="203" bestFit="1" customWidth="1"/>
    <col min="15112" max="15112" width="12.85546875" style="203" customWidth="1"/>
    <col min="15113" max="15113" width="9.7109375" style="203" bestFit="1" customWidth="1"/>
    <col min="15114" max="15114" width="10.7109375" style="203" bestFit="1" customWidth="1"/>
    <col min="15115" max="15360" width="9.140625" style="203"/>
    <col min="15361" max="15361" width="62.85546875" style="203" customWidth="1"/>
    <col min="15362" max="15362" width="7.5703125" style="203" customWidth="1"/>
    <col min="15363" max="15363" width="12.140625" style="203" customWidth="1"/>
    <col min="15364" max="15365" width="12.42578125" style="203" customWidth="1"/>
    <col min="15366" max="15366" width="9.7109375" style="203" customWidth="1"/>
    <col min="15367" max="15367" width="11.85546875" style="203" bestFit="1" customWidth="1"/>
    <col min="15368" max="15368" width="12.85546875" style="203" customWidth="1"/>
    <col min="15369" max="15369" width="9.7109375" style="203" bestFit="1" customWidth="1"/>
    <col min="15370" max="15370" width="10.7109375" style="203" bestFit="1" customWidth="1"/>
    <col min="15371" max="15616" width="9.140625" style="203"/>
    <col min="15617" max="15617" width="62.85546875" style="203" customWidth="1"/>
    <col min="15618" max="15618" width="7.5703125" style="203" customWidth="1"/>
    <col min="15619" max="15619" width="12.140625" style="203" customWidth="1"/>
    <col min="15620" max="15621" width="12.42578125" style="203" customWidth="1"/>
    <col min="15622" max="15622" width="9.7109375" style="203" customWidth="1"/>
    <col min="15623" max="15623" width="11.85546875" style="203" bestFit="1" customWidth="1"/>
    <col min="15624" max="15624" width="12.85546875" style="203" customWidth="1"/>
    <col min="15625" max="15625" width="9.7109375" style="203" bestFit="1" customWidth="1"/>
    <col min="15626" max="15626" width="10.7109375" style="203" bestFit="1" customWidth="1"/>
    <col min="15627" max="15872" width="9.140625" style="203"/>
    <col min="15873" max="15873" width="62.85546875" style="203" customWidth="1"/>
    <col min="15874" max="15874" width="7.5703125" style="203" customWidth="1"/>
    <col min="15875" max="15875" width="12.140625" style="203" customWidth="1"/>
    <col min="15876" max="15877" width="12.42578125" style="203" customWidth="1"/>
    <col min="15878" max="15878" width="9.7109375" style="203" customWidth="1"/>
    <col min="15879" max="15879" width="11.85546875" style="203" bestFit="1" customWidth="1"/>
    <col min="15880" max="15880" width="12.85546875" style="203" customWidth="1"/>
    <col min="15881" max="15881" width="9.7109375" style="203" bestFit="1" customWidth="1"/>
    <col min="15882" max="15882" width="10.7109375" style="203" bestFit="1" customWidth="1"/>
    <col min="15883" max="16128" width="9.140625" style="203"/>
    <col min="16129" max="16129" width="62.85546875" style="203" customWidth="1"/>
    <col min="16130" max="16130" width="7.5703125" style="203" customWidth="1"/>
    <col min="16131" max="16131" width="12.140625" style="203" customWidth="1"/>
    <col min="16132" max="16133" width="12.42578125" style="203" customWidth="1"/>
    <col min="16134" max="16134" width="9.7109375" style="203" customWidth="1"/>
    <col min="16135" max="16135" width="11.85546875" style="203" bestFit="1" customWidth="1"/>
    <col min="16136" max="16136" width="12.85546875" style="203" customWidth="1"/>
    <col min="16137" max="16137" width="9.7109375" style="203" bestFit="1" customWidth="1"/>
    <col min="16138" max="16138" width="10.7109375" style="203" bestFit="1" customWidth="1"/>
    <col min="16139" max="16384" width="9.140625" style="203"/>
  </cols>
  <sheetData>
    <row r="1" spans="1:8" ht="18.75" x14ac:dyDescent="0.3">
      <c r="A1" s="203" t="s">
        <v>889</v>
      </c>
      <c r="E1" s="621"/>
    </row>
    <row r="2" spans="1:8" s="192" customFormat="1" ht="21.75" customHeight="1" x14ac:dyDescent="0.3">
      <c r="A2" s="1101" t="s">
        <v>884</v>
      </c>
      <c r="B2" s="1101"/>
      <c r="C2" s="1101"/>
      <c r="D2" s="1101"/>
      <c r="E2" s="1101"/>
      <c r="F2" s="1101"/>
    </row>
    <row r="3" spans="1:8" s="192" customFormat="1" ht="21.75" customHeight="1" x14ac:dyDescent="0.3">
      <c r="A3" s="446"/>
      <c r="B3" s="446"/>
      <c r="C3" s="446"/>
      <c r="D3" s="447"/>
      <c r="E3" s="447"/>
    </row>
    <row r="4" spans="1:8" s="192" customFormat="1" ht="15" customHeight="1" thickBot="1" x14ac:dyDescent="0.35">
      <c r="A4" s="448"/>
      <c r="B4" s="449"/>
      <c r="C4" s="450" t="s">
        <v>848</v>
      </c>
      <c r="D4" s="450" t="s">
        <v>849</v>
      </c>
      <c r="E4" s="450" t="s">
        <v>199</v>
      </c>
      <c r="F4" s="451"/>
    </row>
    <row r="5" spans="1:8" s="193" customFormat="1" ht="18.75" customHeight="1" thickTop="1" x14ac:dyDescent="0.2">
      <c r="A5" s="1102" t="s">
        <v>34</v>
      </c>
      <c r="B5" s="1104" t="s">
        <v>850</v>
      </c>
      <c r="C5" s="1106" t="s">
        <v>851</v>
      </c>
      <c r="D5" s="1108" t="s">
        <v>895</v>
      </c>
      <c r="E5" s="1108" t="s">
        <v>896</v>
      </c>
      <c r="F5" s="1110" t="s">
        <v>95</v>
      </c>
    </row>
    <row r="6" spans="1:8" s="195" customFormat="1" ht="23.25" customHeight="1" thickBot="1" x14ac:dyDescent="0.25">
      <c r="A6" s="1103"/>
      <c r="B6" s="1105"/>
      <c r="C6" s="1107"/>
      <c r="D6" s="1109"/>
      <c r="E6" s="1109"/>
      <c r="F6" s="1111"/>
      <c r="G6" s="194"/>
    </row>
    <row r="7" spans="1:8" s="195" customFormat="1" ht="15" customHeight="1" thickTop="1" thickBot="1" x14ac:dyDescent="0.3">
      <c r="A7" s="452" t="s">
        <v>852</v>
      </c>
      <c r="B7" s="444"/>
      <c r="C7" s="445"/>
      <c r="D7" s="196"/>
      <c r="E7" s="196"/>
      <c r="F7" s="197"/>
    </row>
    <row r="8" spans="1:8" s="193" customFormat="1" ht="15" customHeight="1" thickTop="1" x14ac:dyDescent="0.2">
      <c r="A8" s="198" t="s">
        <v>853</v>
      </c>
      <c r="B8" s="199">
        <v>1997</v>
      </c>
      <c r="C8" s="453" t="s">
        <v>183</v>
      </c>
      <c r="D8" s="201">
        <v>539</v>
      </c>
      <c r="E8" s="202">
        <v>312</v>
      </c>
      <c r="F8" s="200">
        <v>2022</v>
      </c>
    </row>
    <row r="9" spans="1:8" s="193" customFormat="1" ht="15" customHeight="1" thickBot="1" x14ac:dyDescent="0.25">
      <c r="A9" s="204" t="s">
        <v>854</v>
      </c>
      <c r="B9" s="454">
        <v>2018</v>
      </c>
      <c r="C9" s="455" t="s">
        <v>811</v>
      </c>
      <c r="D9" s="205">
        <v>0</v>
      </c>
      <c r="E9" s="206">
        <v>0</v>
      </c>
      <c r="F9" s="456"/>
    </row>
    <row r="10" spans="1:8" s="209" customFormat="1" ht="21.75" customHeight="1" thickBot="1" x14ac:dyDescent="0.25">
      <c r="A10" s="457" t="s">
        <v>855</v>
      </c>
      <c r="B10" s="458"/>
      <c r="C10" s="459"/>
      <c r="D10" s="207">
        <f>SUM(D8:D9)</f>
        <v>539</v>
      </c>
      <c r="E10" s="207">
        <f>SUM(E8:E9)</f>
        <v>312</v>
      </c>
      <c r="F10" s="208"/>
    </row>
    <row r="11" spans="1:8" s="210" customFormat="1" ht="16.5" customHeight="1" x14ac:dyDescent="0.25">
      <c r="A11" s="460"/>
      <c r="B11" s="461"/>
      <c r="C11" s="462"/>
      <c r="D11" s="462"/>
      <c r="E11" s="463"/>
      <c r="F11" s="464"/>
    </row>
    <row r="12" spans="1:8" s="193" customFormat="1" ht="16.5" customHeight="1" thickBot="1" x14ac:dyDescent="0.25">
      <c r="A12" s="808"/>
      <c r="B12" s="467"/>
      <c r="C12" s="211"/>
      <c r="D12" s="467"/>
      <c r="E12" s="467"/>
      <c r="F12" s="468"/>
    </row>
    <row r="13" spans="1:8" s="193" customFormat="1" ht="26.25" customHeight="1" thickTop="1" thickBot="1" x14ac:dyDescent="0.25">
      <c r="A13" s="469" t="s">
        <v>856</v>
      </c>
      <c r="B13" s="470"/>
      <c r="C13" s="471"/>
      <c r="D13" s="472" t="s">
        <v>857</v>
      </c>
      <c r="E13" s="473" t="s">
        <v>897</v>
      </c>
      <c r="F13" s="212"/>
      <c r="G13" s="213"/>
      <c r="H13" s="213"/>
    </row>
    <row r="14" spans="1:8" s="193" customFormat="1" ht="15" customHeight="1" thickTop="1" thickBot="1" x14ac:dyDescent="0.3">
      <c r="A14" s="214" t="s">
        <v>96</v>
      </c>
      <c r="B14" s="215"/>
      <c r="C14" s="215"/>
      <c r="D14" s="216">
        <f>SUM(D15:D16)</f>
        <v>238000</v>
      </c>
      <c r="E14" s="217">
        <f>SUM(E15:E16)</f>
        <v>367000</v>
      </c>
      <c r="F14" s="218"/>
    </row>
    <row r="15" spans="1:8" s="193" customFormat="1" ht="15" customHeight="1" thickTop="1" x14ac:dyDescent="0.2">
      <c r="A15" s="466" t="s">
        <v>858</v>
      </c>
      <c r="B15" s="474"/>
      <c r="C15" s="195"/>
      <c r="D15" s="219">
        <v>188000</v>
      </c>
      <c r="E15" s="219">
        <v>330000</v>
      </c>
      <c r="F15" s="218"/>
      <c r="G15" s="220"/>
      <c r="H15" s="220"/>
    </row>
    <row r="16" spans="1:8" s="193" customFormat="1" ht="15" customHeight="1" thickBot="1" x14ac:dyDescent="0.25">
      <c r="A16" s="465" t="s">
        <v>859</v>
      </c>
      <c r="B16" s="475"/>
      <c r="C16" s="221"/>
      <c r="D16" s="222">
        <v>50000</v>
      </c>
      <c r="E16" s="222">
        <v>37000</v>
      </c>
      <c r="F16" s="220"/>
      <c r="G16" s="220"/>
      <c r="H16" s="220"/>
    </row>
    <row r="17" spans="1:6" s="193" customFormat="1" ht="15" customHeight="1" thickTop="1" x14ac:dyDescent="0.2">
      <c r="A17" s="476"/>
      <c r="B17" s="474"/>
      <c r="C17" s="195"/>
      <c r="D17" s="223"/>
      <c r="E17" s="223"/>
      <c r="F17" s="224"/>
    </row>
    <row r="18" spans="1:6" s="225" customFormat="1" ht="14.25" customHeight="1" x14ac:dyDescent="0.2">
      <c r="A18" s="477" t="s">
        <v>97</v>
      </c>
      <c r="B18" s="478"/>
      <c r="C18" s="479"/>
      <c r="D18" s="480"/>
    </row>
    <row r="19" spans="1:6" s="226" customFormat="1" ht="12" x14ac:dyDescent="0.2">
      <c r="A19" s="226" t="s">
        <v>860</v>
      </c>
      <c r="B19" s="481"/>
      <c r="C19" s="481"/>
    </row>
    <row r="20" spans="1:6" s="226" customFormat="1" ht="12" x14ac:dyDescent="0.2">
      <c r="A20" s="226" t="s">
        <v>861</v>
      </c>
      <c r="B20" s="481"/>
      <c r="C20" s="481"/>
    </row>
    <row r="21" spans="1:6" x14ac:dyDescent="0.2">
      <c r="A21" s="482" t="s">
        <v>862</v>
      </c>
      <c r="F21" s="203"/>
    </row>
    <row r="22" spans="1:6" x14ac:dyDescent="0.2">
      <c r="F22" s="203"/>
    </row>
    <row r="23" spans="1:6" x14ac:dyDescent="0.2">
      <c r="F23" s="203"/>
    </row>
    <row r="24" spans="1:6" x14ac:dyDescent="0.2">
      <c r="C24" s="485"/>
      <c r="D24" s="482"/>
      <c r="E24" s="482"/>
      <c r="F24" s="203"/>
    </row>
    <row r="25" spans="1:6" x14ac:dyDescent="0.2">
      <c r="C25" s="485"/>
      <c r="D25" s="482"/>
      <c r="E25" s="482"/>
      <c r="F25" s="203"/>
    </row>
    <row r="26" spans="1:6" x14ac:dyDescent="0.2">
      <c r="C26" s="486"/>
      <c r="D26" s="487"/>
      <c r="E26" s="488"/>
      <c r="F26" s="203"/>
    </row>
    <row r="27" spans="1:6" x14ac:dyDescent="0.2">
      <c r="C27" s="486"/>
      <c r="D27" s="487"/>
      <c r="E27" s="488"/>
      <c r="F27" s="203"/>
    </row>
    <row r="28" spans="1:6" x14ac:dyDescent="0.2">
      <c r="C28" s="486"/>
      <c r="D28" s="487"/>
      <c r="E28" s="488"/>
      <c r="F28" s="203"/>
    </row>
    <row r="29" spans="1:6" x14ac:dyDescent="0.2">
      <c r="C29" s="486"/>
      <c r="D29" s="487"/>
      <c r="E29" s="488"/>
      <c r="F29" s="203"/>
    </row>
    <row r="30" spans="1:6" x14ac:dyDescent="0.2">
      <c r="C30" s="486"/>
      <c r="D30" s="487"/>
      <c r="E30" s="488"/>
      <c r="F30" s="203"/>
    </row>
    <row r="31" spans="1:6" x14ac:dyDescent="0.2">
      <c r="C31" s="486"/>
      <c r="D31" s="487"/>
      <c r="E31" s="488"/>
      <c r="F31" s="203"/>
    </row>
    <row r="32" spans="1:6" x14ac:dyDescent="0.2">
      <c r="C32" s="486"/>
      <c r="D32" s="487"/>
      <c r="E32" s="488"/>
      <c r="F32" s="203"/>
    </row>
    <row r="33" spans="2:6" x14ac:dyDescent="0.2">
      <c r="C33" s="486"/>
      <c r="D33" s="487"/>
      <c r="E33" s="488"/>
      <c r="F33" s="203"/>
    </row>
    <row r="34" spans="2:6" x14ac:dyDescent="0.2">
      <c r="C34" s="486"/>
      <c r="D34" s="487"/>
      <c r="E34" s="488"/>
      <c r="F34" s="203"/>
    </row>
    <row r="35" spans="2:6" x14ac:dyDescent="0.2">
      <c r="C35" s="486"/>
      <c r="D35" s="487"/>
      <c r="E35" s="488"/>
      <c r="F35" s="203"/>
    </row>
    <row r="36" spans="2:6" x14ac:dyDescent="0.2">
      <c r="C36" s="486"/>
      <c r="D36" s="487"/>
      <c r="E36" s="488"/>
      <c r="F36" s="203"/>
    </row>
    <row r="37" spans="2:6" x14ac:dyDescent="0.2">
      <c r="B37" s="203"/>
      <c r="C37" s="486"/>
      <c r="D37" s="487"/>
      <c r="E37" s="488"/>
      <c r="F37" s="203"/>
    </row>
    <row r="38" spans="2:6" x14ac:dyDescent="0.2">
      <c r="B38" s="203"/>
      <c r="C38" s="486"/>
      <c r="D38" s="487"/>
      <c r="E38" s="488"/>
      <c r="F38" s="203"/>
    </row>
    <row r="39" spans="2:6" x14ac:dyDescent="0.2">
      <c r="B39" s="203"/>
      <c r="C39" s="489"/>
      <c r="D39" s="487"/>
      <c r="E39" s="488"/>
      <c r="F39" s="203"/>
    </row>
    <row r="40" spans="2:6" x14ac:dyDescent="0.2">
      <c r="B40" s="203"/>
      <c r="C40" s="489"/>
      <c r="D40" s="487"/>
      <c r="E40" s="488"/>
      <c r="F40" s="203"/>
    </row>
    <row r="41" spans="2:6" x14ac:dyDescent="0.2">
      <c r="B41" s="203"/>
      <c r="C41" s="489"/>
      <c r="D41" s="487"/>
      <c r="E41" s="488"/>
      <c r="F41" s="203"/>
    </row>
    <row r="42" spans="2:6" x14ac:dyDescent="0.2">
      <c r="B42" s="203"/>
      <c r="C42" s="490"/>
      <c r="D42" s="491"/>
      <c r="E42" s="492"/>
      <c r="F42" s="203"/>
    </row>
    <row r="43" spans="2:6" x14ac:dyDescent="0.2">
      <c r="B43" s="203"/>
      <c r="C43" s="490"/>
      <c r="D43" s="491"/>
      <c r="E43" s="492"/>
      <c r="F43" s="203"/>
    </row>
    <row r="44" spans="2:6" x14ac:dyDescent="0.2">
      <c r="B44" s="203"/>
      <c r="C44" s="490"/>
      <c r="D44" s="491"/>
      <c r="E44" s="492"/>
      <c r="F44" s="203"/>
    </row>
    <row r="45" spans="2:6" x14ac:dyDescent="0.2">
      <c r="B45" s="203"/>
      <c r="C45" s="490"/>
      <c r="D45" s="491"/>
      <c r="F45" s="203"/>
    </row>
    <row r="46" spans="2:6" x14ac:dyDescent="0.2">
      <c r="B46" s="203"/>
      <c r="F46" s="203"/>
    </row>
    <row r="47" spans="2:6" x14ac:dyDescent="0.2">
      <c r="B47" s="203"/>
      <c r="F47" s="203"/>
    </row>
    <row r="48" spans="2:6" x14ac:dyDescent="0.2">
      <c r="B48" s="203"/>
      <c r="F48" s="203"/>
    </row>
    <row r="49" spans="2:6" x14ac:dyDescent="0.2">
      <c r="B49" s="203"/>
      <c r="F49" s="203"/>
    </row>
    <row r="50" spans="2:6" x14ac:dyDescent="0.2">
      <c r="B50" s="203"/>
      <c r="F50" s="203"/>
    </row>
    <row r="51" spans="2:6" x14ac:dyDescent="0.2">
      <c r="B51" s="203"/>
      <c r="F51" s="203"/>
    </row>
    <row r="52" spans="2:6" x14ac:dyDescent="0.2">
      <c r="B52" s="203"/>
      <c r="F52" s="203"/>
    </row>
    <row r="53" spans="2:6" x14ac:dyDescent="0.2">
      <c r="B53" s="203"/>
      <c r="C53" s="203"/>
      <c r="F53" s="203"/>
    </row>
    <row r="54" spans="2:6" x14ac:dyDescent="0.2">
      <c r="B54" s="203"/>
      <c r="C54" s="203"/>
      <c r="F54" s="203"/>
    </row>
    <row r="55" spans="2:6" x14ac:dyDescent="0.2">
      <c r="B55" s="203"/>
      <c r="C55" s="203"/>
      <c r="F55" s="203"/>
    </row>
    <row r="56" spans="2:6" x14ac:dyDescent="0.2">
      <c r="B56" s="203"/>
      <c r="C56" s="203"/>
      <c r="F56" s="203"/>
    </row>
    <row r="57" spans="2:6" x14ac:dyDescent="0.2">
      <c r="B57" s="203"/>
      <c r="C57" s="203"/>
      <c r="F57" s="203"/>
    </row>
    <row r="58" spans="2:6" x14ac:dyDescent="0.2">
      <c r="B58" s="203"/>
      <c r="C58" s="203"/>
      <c r="F58" s="203"/>
    </row>
    <row r="59" spans="2:6" x14ac:dyDescent="0.2">
      <c r="B59" s="203"/>
      <c r="C59" s="203"/>
      <c r="F59" s="203"/>
    </row>
    <row r="60" spans="2:6" x14ac:dyDescent="0.2">
      <c r="B60" s="203"/>
      <c r="C60" s="203"/>
      <c r="F60" s="203"/>
    </row>
    <row r="61" spans="2:6" x14ac:dyDescent="0.2">
      <c r="B61" s="203"/>
      <c r="C61" s="203"/>
      <c r="F61" s="203"/>
    </row>
    <row r="62" spans="2:6" x14ac:dyDescent="0.2">
      <c r="B62" s="203"/>
      <c r="C62" s="203"/>
      <c r="F62" s="203"/>
    </row>
    <row r="63" spans="2:6" x14ac:dyDescent="0.2">
      <c r="B63" s="203"/>
      <c r="C63" s="203"/>
      <c r="F63" s="203"/>
    </row>
    <row r="64" spans="2:6" x14ac:dyDescent="0.2">
      <c r="B64" s="203"/>
      <c r="C64" s="203"/>
      <c r="F64" s="203"/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1.299212598425197" right="0.70866141732283472" top="0.78740157480314965" bottom="0.78740157480314965" header="0.31496062992125984" footer="0.31496062992125984"/>
  <pageSetup paperSize="9" scale="90" orientation="landscape" useFirstPageNumber="1" r:id="rId1"/>
  <headerFooter>
    <oddHeader xml:space="preserve">&amp;L
&amp;R&amp;"Times New Roman,Obyčejné"Tabulka č. 20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103"/>
  <sheetViews>
    <sheetView tabSelected="1" workbookViewId="0">
      <pane ySplit="8" topLeftCell="A15" activePane="bottomLeft" state="frozen"/>
      <selection pane="bottomLeft"/>
    </sheetView>
  </sheetViews>
  <sheetFormatPr defaultColWidth="9.140625" defaultRowHeight="12.75" x14ac:dyDescent="0.2"/>
  <cols>
    <col min="1" max="1" width="62.7109375" style="4" customWidth="1"/>
    <col min="2" max="5" width="17.7109375" style="4" customWidth="1"/>
    <col min="6" max="6" width="17.7109375" style="4" bestFit="1" customWidth="1"/>
    <col min="7" max="7" width="17.7109375" style="4" customWidth="1"/>
    <col min="8" max="8" width="8.85546875" style="4" customWidth="1"/>
    <col min="9" max="16384" width="9.140625" style="4"/>
  </cols>
  <sheetData>
    <row r="1" spans="1:8" x14ac:dyDescent="0.2">
      <c r="A1" s="35" t="s">
        <v>887</v>
      </c>
      <c r="E1" s="865"/>
      <c r="F1" s="146"/>
      <c r="G1" s="146"/>
    </row>
    <row r="3" spans="1:8" ht="21.75" customHeight="1" x14ac:dyDescent="0.2">
      <c r="A3" s="970" t="s">
        <v>63</v>
      </c>
      <c r="B3" s="970"/>
      <c r="C3" s="970"/>
      <c r="D3" s="970"/>
      <c r="E3" s="970"/>
      <c r="F3" s="970"/>
      <c r="G3" s="970"/>
      <c r="H3" s="970"/>
    </row>
    <row r="4" spans="1:8" x14ac:dyDescent="0.2">
      <c r="A4" s="971" t="s">
        <v>1</v>
      </c>
      <c r="B4" s="971"/>
      <c r="C4" s="971"/>
      <c r="D4" s="971"/>
      <c r="E4" s="971"/>
      <c r="F4" s="971"/>
      <c r="G4" s="971"/>
      <c r="H4" s="971"/>
    </row>
    <row r="5" spans="1:8" ht="13.5" thickBot="1" x14ac:dyDescent="0.25">
      <c r="A5" s="726"/>
      <c r="E5" s="5"/>
      <c r="H5" s="147" t="s">
        <v>58</v>
      </c>
    </row>
    <row r="6" spans="1:8" ht="20.25" customHeight="1" x14ac:dyDescent="0.2">
      <c r="A6" s="866"/>
      <c r="B6" s="867"/>
      <c r="C6" s="811"/>
      <c r="D6" s="811"/>
      <c r="E6" s="811"/>
      <c r="F6" s="811" t="s">
        <v>261</v>
      </c>
      <c r="G6" s="812" t="s">
        <v>817</v>
      </c>
      <c r="H6" s="811" t="s">
        <v>258</v>
      </c>
    </row>
    <row r="7" spans="1:8" x14ac:dyDescent="0.2">
      <c r="A7" s="813" t="s">
        <v>440</v>
      </c>
      <c r="B7" s="814" t="s">
        <v>143</v>
      </c>
      <c r="C7" s="814" t="s">
        <v>143</v>
      </c>
      <c r="D7" s="814" t="s">
        <v>816</v>
      </c>
      <c r="E7" s="814" t="s">
        <v>816</v>
      </c>
      <c r="F7" s="814" t="s">
        <v>900</v>
      </c>
      <c r="G7" s="815" t="s">
        <v>259</v>
      </c>
      <c r="H7" s="814" t="s">
        <v>888</v>
      </c>
    </row>
    <row r="8" spans="1:8" ht="13.5" thickBot="1" x14ac:dyDescent="0.25">
      <c r="A8" s="868"/>
      <c r="B8" s="817" t="s">
        <v>352</v>
      </c>
      <c r="C8" s="817" t="s">
        <v>372</v>
      </c>
      <c r="D8" s="817">
        <v>2018</v>
      </c>
      <c r="E8" s="817">
        <v>2019</v>
      </c>
      <c r="F8" s="817">
        <v>2020</v>
      </c>
      <c r="G8" s="818">
        <v>2021</v>
      </c>
      <c r="H8" s="817">
        <v>2020</v>
      </c>
    </row>
    <row r="9" spans="1:8" ht="15.75" x14ac:dyDescent="0.2">
      <c r="A9" s="869" t="s">
        <v>260</v>
      </c>
      <c r="B9" s="870"/>
      <c r="C9" s="870"/>
      <c r="D9" s="870"/>
      <c r="E9" s="870"/>
      <c r="F9" s="870"/>
      <c r="G9" s="815"/>
      <c r="H9" s="871"/>
    </row>
    <row r="10" spans="1:8" x14ac:dyDescent="0.2">
      <c r="A10" s="840" t="s">
        <v>373</v>
      </c>
      <c r="B10" s="872">
        <v>112950885888.98</v>
      </c>
      <c r="C10" s="872">
        <v>128608926226.77</v>
      </c>
      <c r="D10" s="872">
        <v>146542919911.81</v>
      </c>
      <c r="E10" s="872">
        <v>164523931643.92001</v>
      </c>
      <c r="F10" s="872">
        <v>130700000000</v>
      </c>
      <c r="G10" s="873">
        <v>166800000000</v>
      </c>
      <c r="H10" s="874">
        <v>127.6</v>
      </c>
    </row>
    <row r="11" spans="1:8" x14ac:dyDescent="0.2">
      <c r="A11" s="840" t="s">
        <v>374</v>
      </c>
      <c r="B11" s="875">
        <v>98598491402.550003</v>
      </c>
      <c r="C11" s="875">
        <v>111698924535.02</v>
      </c>
      <c r="D11" s="875">
        <v>127825879922.36</v>
      </c>
      <c r="E11" s="876">
        <v>142751468258.53</v>
      </c>
      <c r="F11" s="876">
        <v>122600000000</v>
      </c>
      <c r="G11" s="875">
        <v>147900000000</v>
      </c>
      <c r="H11" s="874">
        <v>120.6</v>
      </c>
    </row>
    <row r="12" spans="1:8" x14ac:dyDescent="0.2">
      <c r="A12" s="840" t="s">
        <v>375</v>
      </c>
      <c r="B12" s="875">
        <v>3458766067.23</v>
      </c>
      <c r="C12" s="875">
        <v>6131540880.1599998</v>
      </c>
      <c r="D12" s="875">
        <v>6312086716.6499996</v>
      </c>
      <c r="E12" s="876">
        <v>7963833764.4099998</v>
      </c>
      <c r="F12" s="876">
        <v>0</v>
      </c>
      <c r="G12" s="875">
        <v>4600000000</v>
      </c>
      <c r="H12" s="874" t="s">
        <v>89</v>
      </c>
    </row>
    <row r="13" spans="1:8" x14ac:dyDescent="0.2">
      <c r="A13" s="840" t="s">
        <v>376</v>
      </c>
      <c r="B13" s="875">
        <v>10893628419.200001</v>
      </c>
      <c r="C13" s="875">
        <v>10778460811.59</v>
      </c>
      <c r="D13" s="875">
        <v>12404953272.799999</v>
      </c>
      <c r="E13" s="876">
        <v>13808629620.98</v>
      </c>
      <c r="F13" s="876">
        <v>8100000000</v>
      </c>
      <c r="G13" s="875">
        <v>14300000000</v>
      </c>
      <c r="H13" s="874">
        <v>176.5</v>
      </c>
    </row>
    <row r="14" spans="1:8" x14ac:dyDescent="0.2">
      <c r="A14" s="841" t="s">
        <v>377</v>
      </c>
      <c r="B14" s="875">
        <v>111188746065.36</v>
      </c>
      <c r="C14" s="875">
        <v>115187891033.64</v>
      </c>
      <c r="D14" s="875">
        <v>117455423319.09</v>
      </c>
      <c r="E14" s="876">
        <v>123455870534.67999</v>
      </c>
      <c r="F14" s="876">
        <v>77800000000</v>
      </c>
      <c r="G14" s="875">
        <v>89400000000</v>
      </c>
      <c r="H14" s="874">
        <v>114.9</v>
      </c>
    </row>
    <row r="15" spans="1:8" ht="13.5" x14ac:dyDescent="0.2">
      <c r="A15" s="877" t="s">
        <v>378</v>
      </c>
      <c r="B15" s="97">
        <v>224139631954.34</v>
      </c>
      <c r="C15" s="97">
        <v>243796817260.41</v>
      </c>
      <c r="D15" s="97">
        <v>263998343230.89999</v>
      </c>
      <c r="E15" s="97">
        <v>287979802178.59998</v>
      </c>
      <c r="F15" s="97">
        <v>208500000000</v>
      </c>
      <c r="G15" s="97">
        <v>256200000000</v>
      </c>
      <c r="H15" s="874">
        <v>122.9</v>
      </c>
    </row>
    <row r="16" spans="1:8" x14ac:dyDescent="0.2">
      <c r="A16" s="840" t="s">
        <v>379</v>
      </c>
      <c r="B16" s="79">
        <v>245679922140.82999</v>
      </c>
      <c r="C16" s="79">
        <v>265957896163.79001</v>
      </c>
      <c r="D16" s="79">
        <v>278977635164.15002</v>
      </c>
      <c r="E16" s="876">
        <v>291318732922.5</v>
      </c>
      <c r="F16" s="878">
        <v>290300000000</v>
      </c>
      <c r="G16" s="879">
        <v>299300000000</v>
      </c>
      <c r="H16" s="874">
        <v>103.1</v>
      </c>
    </row>
    <row r="17" spans="1:8" x14ac:dyDescent="0.2">
      <c r="A17" s="840" t="s">
        <v>380</v>
      </c>
      <c r="B17" s="875">
        <v>245679922140.82999</v>
      </c>
      <c r="C17" s="875">
        <v>265957896163.79001</v>
      </c>
      <c r="D17" s="875">
        <v>278977635164.15002</v>
      </c>
      <c r="E17" s="875">
        <v>291318732922.5</v>
      </c>
      <c r="F17" s="875">
        <v>290300000000</v>
      </c>
      <c r="G17" s="875">
        <v>299300000000</v>
      </c>
      <c r="H17" s="874">
        <v>103.1</v>
      </c>
    </row>
    <row r="18" spans="1:8" x14ac:dyDescent="0.2">
      <c r="A18" s="840" t="s">
        <v>381</v>
      </c>
      <c r="B18" s="875">
        <v>150338235740.95001</v>
      </c>
      <c r="C18" s="875">
        <v>154742572662.55002</v>
      </c>
      <c r="D18" s="875">
        <v>159280401949.70001</v>
      </c>
      <c r="E18" s="876">
        <v>158728062441.59</v>
      </c>
      <c r="F18" s="878">
        <v>149800000000</v>
      </c>
      <c r="G18" s="879">
        <v>166800000000</v>
      </c>
      <c r="H18" s="874">
        <v>111.3</v>
      </c>
    </row>
    <row r="19" spans="1:8" ht="13.5" x14ac:dyDescent="0.2">
      <c r="A19" s="842" t="s">
        <v>382</v>
      </c>
      <c r="B19" s="97">
        <v>396018157881.78003</v>
      </c>
      <c r="C19" s="97">
        <v>420700468826.34003</v>
      </c>
      <c r="D19" s="97">
        <v>438258037113.85004</v>
      </c>
      <c r="E19" s="97">
        <v>450046795364.08997</v>
      </c>
      <c r="F19" s="97">
        <v>440100000000</v>
      </c>
      <c r="G19" s="97">
        <v>466100000000</v>
      </c>
      <c r="H19" s="874">
        <v>105.9</v>
      </c>
    </row>
    <row r="20" spans="1:8" x14ac:dyDescent="0.2">
      <c r="A20" s="840" t="s">
        <v>383</v>
      </c>
      <c r="B20" s="79"/>
      <c r="C20" s="79"/>
      <c r="D20" s="79"/>
      <c r="E20" s="875"/>
      <c r="F20" s="880"/>
      <c r="G20" s="879"/>
      <c r="H20" s="874" t="s">
        <v>89</v>
      </c>
    </row>
    <row r="21" spans="1:8" x14ac:dyDescent="0.2">
      <c r="A21" s="840" t="s">
        <v>384</v>
      </c>
      <c r="B21" s="875">
        <v>1542111614.98</v>
      </c>
      <c r="C21" s="875">
        <v>1832851564</v>
      </c>
      <c r="D21" s="875">
        <v>2087182080.22</v>
      </c>
      <c r="E21" s="876">
        <v>2158990345.9200001</v>
      </c>
      <c r="F21" s="878">
        <v>1969000000</v>
      </c>
      <c r="G21" s="879">
        <v>2139000000</v>
      </c>
      <c r="H21" s="874">
        <v>108.6</v>
      </c>
    </row>
    <row r="22" spans="1:8" x14ac:dyDescent="0.2">
      <c r="A22" s="840" t="s">
        <v>385</v>
      </c>
      <c r="B22" s="875"/>
      <c r="C22" s="875"/>
      <c r="D22" s="875"/>
      <c r="E22" s="880"/>
      <c r="F22" s="881"/>
      <c r="G22" s="879"/>
      <c r="H22" s="874" t="s">
        <v>89</v>
      </c>
    </row>
    <row r="23" spans="1:8" x14ac:dyDescent="0.2">
      <c r="A23" s="840" t="s">
        <v>386</v>
      </c>
      <c r="B23" s="875">
        <v>4388093889.0799999</v>
      </c>
      <c r="C23" s="875">
        <v>118064663.37</v>
      </c>
      <c r="D23" s="875">
        <v>715899196.88</v>
      </c>
      <c r="E23" s="876">
        <v>613854734.39999998</v>
      </c>
      <c r="F23" s="878">
        <v>550020150</v>
      </c>
      <c r="G23" s="879">
        <v>501245944</v>
      </c>
      <c r="H23" s="874">
        <v>91.1</v>
      </c>
    </row>
    <row r="24" spans="1:8" x14ac:dyDescent="0.2">
      <c r="A24" s="840" t="s">
        <v>387</v>
      </c>
      <c r="B24" s="875">
        <v>1717289139.04</v>
      </c>
      <c r="C24" s="875">
        <v>1926417113.5899999</v>
      </c>
      <c r="D24" s="875">
        <v>1975238426.27</v>
      </c>
      <c r="E24" s="876">
        <v>2080891538.74</v>
      </c>
      <c r="F24" s="878">
        <v>2426977259</v>
      </c>
      <c r="G24" s="879">
        <v>3591092901</v>
      </c>
      <c r="H24" s="874">
        <v>148</v>
      </c>
    </row>
    <row r="25" spans="1:8" x14ac:dyDescent="0.2">
      <c r="A25" s="840" t="s">
        <v>388</v>
      </c>
      <c r="B25" s="79">
        <v>448512304.06</v>
      </c>
      <c r="C25" s="79">
        <v>450231074.24000001</v>
      </c>
      <c r="D25" s="79">
        <v>462045770.86000001</v>
      </c>
      <c r="E25" s="876">
        <v>465638647.75</v>
      </c>
      <c r="F25" s="882">
        <v>460719200</v>
      </c>
      <c r="G25" s="883">
        <v>531502200</v>
      </c>
      <c r="H25" s="874">
        <v>115.4</v>
      </c>
    </row>
    <row r="26" spans="1:8" ht="25.5" x14ac:dyDescent="0.2">
      <c r="A26" s="840" t="s">
        <v>782</v>
      </c>
      <c r="B26" s="79"/>
      <c r="C26" s="79">
        <v>5468082599.6599998</v>
      </c>
      <c r="D26" s="79">
        <v>4693147744.96</v>
      </c>
      <c r="E26" s="876">
        <v>4955569724.6899996</v>
      </c>
      <c r="F26" s="878">
        <v>4400000000</v>
      </c>
      <c r="G26" s="879">
        <v>5100000000</v>
      </c>
      <c r="H26" s="874">
        <v>115.9</v>
      </c>
    </row>
    <row r="27" spans="1:8" ht="13.5" x14ac:dyDescent="0.2">
      <c r="A27" s="842" t="s">
        <v>389</v>
      </c>
      <c r="B27" s="97">
        <v>8096006947.1599998</v>
      </c>
      <c r="C27" s="97">
        <v>9795647014.8600006</v>
      </c>
      <c r="D27" s="97">
        <v>9933513219.1899986</v>
      </c>
      <c r="E27" s="97">
        <v>10274944991.5</v>
      </c>
      <c r="F27" s="97">
        <v>9806716609</v>
      </c>
      <c r="G27" s="97">
        <v>11862841045</v>
      </c>
      <c r="H27" s="874">
        <v>121</v>
      </c>
    </row>
    <row r="28" spans="1:8" x14ac:dyDescent="0.2">
      <c r="A28" s="840" t="s">
        <v>390</v>
      </c>
      <c r="B28" s="79">
        <v>622224.14</v>
      </c>
      <c r="C28" s="79">
        <v>407130.09</v>
      </c>
      <c r="D28" s="79">
        <v>570072.38</v>
      </c>
      <c r="E28" s="876">
        <v>330015.18</v>
      </c>
      <c r="F28" s="879">
        <v>150000</v>
      </c>
      <c r="G28" s="879">
        <v>300000</v>
      </c>
      <c r="H28" s="874">
        <v>200</v>
      </c>
    </row>
    <row r="29" spans="1:8" ht="13.5" x14ac:dyDescent="0.2">
      <c r="A29" s="842" t="s">
        <v>391</v>
      </c>
      <c r="B29" s="97">
        <v>622224.14</v>
      </c>
      <c r="C29" s="97">
        <v>407130.09</v>
      </c>
      <c r="D29" s="97">
        <v>570072.38</v>
      </c>
      <c r="E29" s="97">
        <v>330015.18</v>
      </c>
      <c r="F29" s="97">
        <v>150000</v>
      </c>
      <c r="G29" s="97">
        <v>300000</v>
      </c>
      <c r="H29" s="874">
        <v>200</v>
      </c>
    </row>
    <row r="30" spans="1:8" x14ac:dyDescent="0.2">
      <c r="A30" s="840" t="s">
        <v>392</v>
      </c>
      <c r="B30" s="875">
        <v>0</v>
      </c>
      <c r="C30" s="875">
        <v>0</v>
      </c>
      <c r="D30" s="875"/>
      <c r="E30" s="875"/>
      <c r="F30" s="875"/>
      <c r="G30" s="879"/>
      <c r="H30" s="874" t="s">
        <v>89</v>
      </c>
    </row>
    <row r="31" spans="1:8" x14ac:dyDescent="0.2">
      <c r="A31" s="841" t="s">
        <v>393</v>
      </c>
      <c r="B31" s="79">
        <v>12532663836.790001</v>
      </c>
      <c r="C31" s="79">
        <v>12580215155.99</v>
      </c>
      <c r="D31" s="79">
        <v>13635533123.17</v>
      </c>
      <c r="E31" s="876">
        <v>13875029700.629999</v>
      </c>
      <c r="F31" s="878">
        <v>3200000000</v>
      </c>
      <c r="G31" s="879">
        <v>0</v>
      </c>
      <c r="H31" s="874">
        <v>0</v>
      </c>
    </row>
    <row r="32" spans="1:8" ht="13.5" x14ac:dyDescent="0.2">
      <c r="A32" s="732" t="s">
        <v>394</v>
      </c>
      <c r="B32" s="97">
        <v>12532663836.790001</v>
      </c>
      <c r="C32" s="97">
        <v>12580215155.99</v>
      </c>
      <c r="D32" s="97">
        <v>13635533123.17</v>
      </c>
      <c r="E32" s="97">
        <v>13875029700.629999</v>
      </c>
      <c r="F32" s="97">
        <v>3200000000</v>
      </c>
      <c r="G32" s="97">
        <v>0</v>
      </c>
      <c r="H32" s="874">
        <v>0</v>
      </c>
    </row>
    <row r="33" spans="1:8" ht="25.5" x14ac:dyDescent="0.2">
      <c r="A33" s="498" t="s">
        <v>735</v>
      </c>
      <c r="B33" s="875">
        <v>428471665162.46002</v>
      </c>
      <c r="C33" s="875">
        <v>466255969085.5199</v>
      </c>
      <c r="D33" s="875">
        <v>513306506483.62</v>
      </c>
      <c r="E33" s="876">
        <v>551710310526.05005</v>
      </c>
      <c r="F33" s="878">
        <v>538843911565</v>
      </c>
      <c r="G33" s="879">
        <v>548519232978</v>
      </c>
      <c r="H33" s="874">
        <v>101.8</v>
      </c>
    </row>
    <row r="34" spans="1:8" x14ac:dyDescent="0.2">
      <c r="A34" s="884" t="s">
        <v>746</v>
      </c>
      <c r="B34" s="79">
        <v>383130316456.73999</v>
      </c>
      <c r="C34" s="79">
        <v>416405509614</v>
      </c>
      <c r="D34" s="79">
        <v>458360114230.71002</v>
      </c>
      <c r="E34" s="876">
        <v>494030963123.92999</v>
      </c>
      <c r="F34" s="878">
        <v>482003133345</v>
      </c>
      <c r="G34" s="879">
        <v>490659698810</v>
      </c>
      <c r="H34" s="874">
        <v>101.8</v>
      </c>
    </row>
    <row r="35" spans="1:8" ht="15" customHeight="1" x14ac:dyDescent="0.2">
      <c r="A35" s="157" t="s">
        <v>395</v>
      </c>
      <c r="B35" s="79"/>
      <c r="C35" s="79"/>
      <c r="D35" s="79"/>
      <c r="E35" s="875"/>
      <c r="F35" s="881"/>
      <c r="G35" s="879"/>
      <c r="H35" s="874" t="s">
        <v>89</v>
      </c>
    </row>
    <row r="36" spans="1:8" x14ac:dyDescent="0.2">
      <c r="A36" s="843" t="s">
        <v>396</v>
      </c>
      <c r="B36" s="875">
        <v>0</v>
      </c>
      <c r="C36" s="875">
        <v>0</v>
      </c>
      <c r="D36" s="875"/>
      <c r="E36" s="875"/>
      <c r="F36" s="881"/>
      <c r="G36" s="879"/>
      <c r="H36" s="874" t="s">
        <v>89</v>
      </c>
    </row>
    <row r="37" spans="1:8" ht="13.5" x14ac:dyDescent="0.2">
      <c r="A37" s="727" t="s">
        <v>397</v>
      </c>
      <c r="B37" s="97">
        <v>428471665162.46002</v>
      </c>
      <c r="C37" s="97">
        <v>466255969085.5199</v>
      </c>
      <c r="D37" s="97">
        <v>513306506483.62</v>
      </c>
      <c r="E37" s="97">
        <v>551710310526.05005</v>
      </c>
      <c r="F37" s="97">
        <v>538843911565</v>
      </c>
      <c r="G37" s="97">
        <v>548519232978</v>
      </c>
      <c r="H37" s="874">
        <v>101.8</v>
      </c>
    </row>
    <row r="38" spans="1:8" ht="22.5" customHeight="1" x14ac:dyDescent="0.2">
      <c r="A38" s="731" t="s">
        <v>398</v>
      </c>
      <c r="B38" s="875">
        <v>2228843495.2399998</v>
      </c>
      <c r="C38" s="875">
        <v>2484675365.21</v>
      </c>
      <c r="D38" s="875">
        <v>1238296562.97</v>
      </c>
      <c r="E38" s="876">
        <v>1818478580.45</v>
      </c>
      <c r="F38" s="878">
        <v>2405000000</v>
      </c>
      <c r="G38" s="879">
        <v>1813000000</v>
      </c>
      <c r="H38" s="874">
        <v>75.400000000000006</v>
      </c>
    </row>
    <row r="39" spans="1:8" ht="16.5" customHeight="1" thickBot="1" x14ac:dyDescent="0.25">
      <c r="A39" s="733" t="s">
        <v>399</v>
      </c>
      <c r="B39" s="885">
        <v>2228843495.2399998</v>
      </c>
      <c r="C39" s="885">
        <v>2484675365.21</v>
      </c>
      <c r="D39" s="97">
        <v>1238296562.97</v>
      </c>
      <c r="E39" s="97">
        <v>1818478580.45</v>
      </c>
      <c r="F39" s="97">
        <v>2405000000</v>
      </c>
      <c r="G39" s="97">
        <v>1813000000</v>
      </c>
      <c r="H39" s="874">
        <v>75.400000000000006</v>
      </c>
    </row>
    <row r="40" spans="1:8" ht="31.5" customHeight="1" thickBot="1" x14ac:dyDescent="0.25">
      <c r="A40" s="886" t="s">
        <v>441</v>
      </c>
      <c r="B40" s="887">
        <v>1071487591501.91</v>
      </c>
      <c r="C40" s="887">
        <v>1155614199838.4199</v>
      </c>
      <c r="D40" s="887">
        <v>1240370799806.0801</v>
      </c>
      <c r="E40" s="887">
        <v>1315705691356.5</v>
      </c>
      <c r="F40" s="887">
        <v>1202855778174</v>
      </c>
      <c r="G40" s="887">
        <v>1284495374023</v>
      </c>
      <c r="H40" s="888">
        <v>106.8</v>
      </c>
    </row>
    <row r="41" spans="1:8" ht="22.5" customHeight="1" thickBot="1" x14ac:dyDescent="0.25">
      <c r="A41" s="889" t="s">
        <v>400</v>
      </c>
      <c r="B41" s="887">
        <v>643015926339.44995</v>
      </c>
      <c r="C41" s="887">
        <v>689358230752.90002</v>
      </c>
      <c r="D41" s="887">
        <v>727064293322.46008</v>
      </c>
      <c r="E41" s="887">
        <v>763995380830.44995</v>
      </c>
      <c r="F41" s="887">
        <v>664011866609</v>
      </c>
      <c r="G41" s="887">
        <v>735976141045</v>
      </c>
      <c r="H41" s="888">
        <v>110.8</v>
      </c>
    </row>
    <row r="42" spans="1:8" x14ac:dyDescent="0.2">
      <c r="A42" s="728" t="s">
        <v>401</v>
      </c>
      <c r="B42" s="875">
        <v>5515087359.4399996</v>
      </c>
      <c r="C42" s="875">
        <v>3256275035.6999998</v>
      </c>
      <c r="D42" s="875">
        <v>2094474954.0699999</v>
      </c>
      <c r="E42" s="876">
        <v>1964370200.53</v>
      </c>
      <c r="F42" s="890">
        <v>1754982738</v>
      </c>
      <c r="G42" s="891">
        <v>7661285157</v>
      </c>
      <c r="H42" s="874">
        <v>436.5</v>
      </c>
    </row>
    <row r="43" spans="1:8" x14ac:dyDescent="0.2">
      <c r="A43" s="156" t="s">
        <v>402</v>
      </c>
      <c r="B43" s="875">
        <v>8855724990.0799999</v>
      </c>
      <c r="C43" s="875">
        <v>6148289762.8299999</v>
      </c>
      <c r="D43" s="875">
        <v>6114027920.7600002</v>
      </c>
      <c r="E43" s="876">
        <v>3495796080.8899999</v>
      </c>
      <c r="F43" s="892">
        <v>2754914111</v>
      </c>
      <c r="G43" s="883">
        <v>2501514111</v>
      </c>
      <c r="H43" s="874">
        <v>90.8</v>
      </c>
    </row>
    <row r="44" spans="1:8" x14ac:dyDescent="0.2">
      <c r="A44" s="843" t="s">
        <v>403</v>
      </c>
      <c r="B44" s="875">
        <v>871028993.55999994</v>
      </c>
      <c r="C44" s="875">
        <v>823514420.39999998</v>
      </c>
      <c r="D44" s="875">
        <v>861612014.32000005</v>
      </c>
      <c r="E44" s="876">
        <v>942393656.02999997</v>
      </c>
      <c r="F44" s="892">
        <v>609387260</v>
      </c>
      <c r="G44" s="879">
        <v>637630005</v>
      </c>
      <c r="H44" s="874">
        <v>104.6</v>
      </c>
    </row>
    <row r="45" spans="1:8" x14ac:dyDescent="0.2">
      <c r="A45" s="498" t="s">
        <v>404</v>
      </c>
      <c r="B45" s="79">
        <v>1031318713.55</v>
      </c>
      <c r="C45" s="79">
        <v>1552058386.4100001</v>
      </c>
      <c r="D45" s="79">
        <v>1427884816.3199999</v>
      </c>
      <c r="E45" s="876">
        <v>3224716073.5999999</v>
      </c>
      <c r="F45" s="892">
        <v>2699643250</v>
      </c>
      <c r="G45" s="879">
        <v>2736422250</v>
      </c>
      <c r="H45" s="874">
        <v>101.4</v>
      </c>
    </row>
    <row r="46" spans="1:8" x14ac:dyDescent="0.2">
      <c r="A46" s="156" t="s">
        <v>405</v>
      </c>
      <c r="B46" s="875">
        <v>1223542229.73</v>
      </c>
      <c r="C46" s="875">
        <v>1138364983.9100001</v>
      </c>
      <c r="D46" s="875">
        <v>1152761700.7</v>
      </c>
      <c r="E46" s="876">
        <v>1183834568.4400001</v>
      </c>
      <c r="F46" s="892">
        <v>1234420000</v>
      </c>
      <c r="G46" s="879">
        <v>0</v>
      </c>
      <c r="H46" s="874">
        <v>0</v>
      </c>
    </row>
    <row r="47" spans="1:8" ht="27" x14ac:dyDescent="0.2">
      <c r="A47" s="729" t="s">
        <v>783</v>
      </c>
      <c r="B47" s="97">
        <v>17496702286.360001</v>
      </c>
      <c r="C47" s="97">
        <v>12918502589.249998</v>
      </c>
      <c r="D47" s="97">
        <v>11650761406.17</v>
      </c>
      <c r="E47" s="97">
        <v>10811110579.49</v>
      </c>
      <c r="F47" s="97">
        <v>9053347359</v>
      </c>
      <c r="G47" s="97">
        <v>13536851523</v>
      </c>
      <c r="H47" s="874">
        <v>149.5</v>
      </c>
    </row>
    <row r="48" spans="1:8" x14ac:dyDescent="0.2">
      <c r="A48" s="840" t="s">
        <v>406</v>
      </c>
      <c r="B48" s="875">
        <v>3588787143.4899998</v>
      </c>
      <c r="C48" s="875">
        <v>681182738.04999995</v>
      </c>
      <c r="D48" s="875">
        <v>1854671061.72</v>
      </c>
      <c r="E48" s="876">
        <v>2535342552.8600001</v>
      </c>
      <c r="F48" s="878">
        <v>1748039400</v>
      </c>
      <c r="G48" s="879">
        <v>1570267938</v>
      </c>
      <c r="H48" s="874">
        <v>89.8</v>
      </c>
    </row>
    <row r="49" spans="1:8" x14ac:dyDescent="0.2">
      <c r="A49" s="840" t="s">
        <v>747</v>
      </c>
      <c r="B49" s="875">
        <v>6125020387.7299995</v>
      </c>
      <c r="C49" s="875">
        <v>4898520336.3000002</v>
      </c>
      <c r="D49" s="875">
        <v>1308008586.0599999</v>
      </c>
      <c r="E49" s="876">
        <v>1369591280.28</v>
      </c>
      <c r="F49" s="878">
        <v>868974000</v>
      </c>
      <c r="G49" s="879">
        <v>843351000</v>
      </c>
      <c r="H49" s="874">
        <v>97.1</v>
      </c>
    </row>
    <row r="50" spans="1:8" ht="13.5" x14ac:dyDescent="0.2">
      <c r="A50" s="844" t="s">
        <v>407</v>
      </c>
      <c r="B50" s="97">
        <v>9713807531.2199993</v>
      </c>
      <c r="C50" s="97">
        <v>5579703074.3500004</v>
      </c>
      <c r="D50" s="97">
        <v>3162679647.7799997</v>
      </c>
      <c r="E50" s="97">
        <v>3904933833.1400003</v>
      </c>
      <c r="F50" s="97">
        <v>2617013400</v>
      </c>
      <c r="G50" s="97">
        <v>2413618938</v>
      </c>
      <c r="H50" s="874">
        <v>92.2</v>
      </c>
    </row>
    <row r="51" spans="1:8" ht="25.5" x14ac:dyDescent="0.2">
      <c r="A51" s="156" t="s">
        <v>736</v>
      </c>
      <c r="B51" s="79">
        <v>58805389.090000004</v>
      </c>
      <c r="C51" s="79">
        <v>43540583.100000001</v>
      </c>
      <c r="D51" s="79">
        <v>43203962.18</v>
      </c>
      <c r="E51" s="876">
        <v>51708277.109999999</v>
      </c>
      <c r="F51" s="878">
        <v>14365023</v>
      </c>
      <c r="G51" s="879">
        <v>16727445</v>
      </c>
      <c r="H51" s="874">
        <v>116.4</v>
      </c>
    </row>
    <row r="52" spans="1:8" x14ac:dyDescent="0.2">
      <c r="A52" s="156" t="s">
        <v>408</v>
      </c>
      <c r="B52" s="875">
        <v>2944508843.8000002</v>
      </c>
      <c r="C52" s="875">
        <v>2699329584.5300002</v>
      </c>
      <c r="D52" s="875">
        <v>4812540834.3900003</v>
      </c>
      <c r="E52" s="876">
        <v>2776245781.79</v>
      </c>
      <c r="F52" s="878">
        <v>1638228569</v>
      </c>
      <c r="G52" s="879">
        <v>1946085322</v>
      </c>
      <c r="H52" s="874">
        <v>118.8</v>
      </c>
    </row>
    <row r="53" spans="1:8" x14ac:dyDescent="0.2">
      <c r="A53" s="156" t="s">
        <v>409</v>
      </c>
      <c r="B53" s="875">
        <v>126696002.84999999</v>
      </c>
      <c r="C53" s="875">
        <v>46180790.939999998</v>
      </c>
      <c r="D53" s="875">
        <v>17875038.84</v>
      </c>
      <c r="E53" s="876">
        <v>17251439.84</v>
      </c>
      <c r="F53" s="878">
        <v>17000000</v>
      </c>
      <c r="G53" s="879">
        <v>0</v>
      </c>
      <c r="H53" s="874">
        <v>0</v>
      </c>
    </row>
    <row r="54" spans="1:8" x14ac:dyDescent="0.2">
      <c r="A54" s="158" t="s">
        <v>410</v>
      </c>
      <c r="B54" s="875">
        <v>154727601.66</v>
      </c>
      <c r="C54" s="875">
        <v>159548051</v>
      </c>
      <c r="D54" s="875">
        <v>168667092</v>
      </c>
      <c r="E54" s="876">
        <v>175235116.66999999</v>
      </c>
      <c r="F54" s="878">
        <v>135100000</v>
      </c>
      <c r="G54" s="879">
        <v>135287000</v>
      </c>
      <c r="H54" s="874">
        <v>100.1</v>
      </c>
    </row>
    <row r="55" spans="1:8" x14ac:dyDescent="0.2">
      <c r="A55" s="840" t="s">
        <v>411</v>
      </c>
      <c r="B55" s="875">
        <v>404382763.86000001</v>
      </c>
      <c r="C55" s="875">
        <v>452323165.64999998</v>
      </c>
      <c r="D55" s="875">
        <v>488214589.76999998</v>
      </c>
      <c r="E55" s="876">
        <v>574927050.74000001</v>
      </c>
      <c r="F55" s="878">
        <v>310000000</v>
      </c>
      <c r="G55" s="879">
        <v>310000000</v>
      </c>
      <c r="H55" s="874">
        <v>100</v>
      </c>
    </row>
    <row r="56" spans="1:8" x14ac:dyDescent="0.2">
      <c r="A56" s="840" t="s">
        <v>412</v>
      </c>
      <c r="B56" s="79"/>
      <c r="C56" s="79">
        <v>0</v>
      </c>
      <c r="D56" s="79">
        <v>0</v>
      </c>
      <c r="E56" s="875">
        <v>0</v>
      </c>
      <c r="F56" s="881"/>
      <c r="G56" s="879"/>
      <c r="H56" s="874" t="s">
        <v>89</v>
      </c>
    </row>
    <row r="57" spans="1:8" ht="27" x14ac:dyDescent="0.2">
      <c r="A57" s="845" t="s">
        <v>784</v>
      </c>
      <c r="B57" s="97">
        <v>3689120601.2600002</v>
      </c>
      <c r="C57" s="97">
        <v>3400922175.2200003</v>
      </c>
      <c r="D57" s="97">
        <v>5530501517.1800003</v>
      </c>
      <c r="E57" s="97">
        <v>3595367666.1500006</v>
      </c>
      <c r="F57" s="97">
        <v>2114693592</v>
      </c>
      <c r="G57" s="97">
        <v>2408099767</v>
      </c>
      <c r="H57" s="874">
        <v>113.9</v>
      </c>
    </row>
    <row r="58" spans="1:8" x14ac:dyDescent="0.2">
      <c r="A58" s="843" t="s">
        <v>413</v>
      </c>
      <c r="B58" s="875">
        <v>290109899.82999998</v>
      </c>
      <c r="C58" s="875">
        <v>301522167.56</v>
      </c>
      <c r="D58" s="875">
        <v>553405962.74000001</v>
      </c>
      <c r="E58" s="876">
        <v>331494587.32999998</v>
      </c>
      <c r="F58" s="882">
        <v>150872000</v>
      </c>
      <c r="G58" s="883">
        <v>163535000</v>
      </c>
      <c r="H58" s="874">
        <v>108.4</v>
      </c>
    </row>
    <row r="59" spans="1:8" ht="25.5" x14ac:dyDescent="0.2">
      <c r="A59" s="156" t="s">
        <v>737</v>
      </c>
      <c r="B59" s="875">
        <v>50000000</v>
      </c>
      <c r="C59" s="875">
        <v>80000000</v>
      </c>
      <c r="D59" s="875">
        <v>84000000</v>
      </c>
      <c r="E59" s="876">
        <v>86000000</v>
      </c>
      <c r="F59" s="878">
        <v>92000000</v>
      </c>
      <c r="G59" s="879">
        <v>92000000</v>
      </c>
      <c r="H59" s="874">
        <v>100</v>
      </c>
    </row>
    <row r="60" spans="1:8" ht="25.5" x14ac:dyDescent="0.2">
      <c r="A60" s="156" t="s">
        <v>414</v>
      </c>
      <c r="B60" s="875">
        <v>500000000</v>
      </c>
      <c r="C60" s="875">
        <v>0</v>
      </c>
      <c r="D60" s="875">
        <v>450000000</v>
      </c>
      <c r="E60" s="880">
        <v>0</v>
      </c>
      <c r="F60" s="881"/>
      <c r="G60" s="879"/>
      <c r="H60" s="874" t="s">
        <v>89</v>
      </c>
    </row>
    <row r="61" spans="1:8" ht="25.5" x14ac:dyDescent="0.2">
      <c r="A61" s="156" t="s">
        <v>738</v>
      </c>
      <c r="B61" s="875">
        <v>147304800</v>
      </c>
      <c r="C61" s="875">
        <v>133461800</v>
      </c>
      <c r="D61" s="875">
        <v>124411800</v>
      </c>
      <c r="E61" s="876">
        <v>146002164.66</v>
      </c>
      <c r="F61" s="878">
        <v>156320800</v>
      </c>
      <c r="G61" s="879">
        <v>3570800</v>
      </c>
      <c r="H61" s="874">
        <v>2.2999999999999998</v>
      </c>
    </row>
    <row r="62" spans="1:8" ht="25.5" x14ac:dyDescent="0.2">
      <c r="A62" s="156" t="s">
        <v>739</v>
      </c>
      <c r="B62" s="875">
        <v>88000000</v>
      </c>
      <c r="C62" s="875">
        <v>88000000</v>
      </c>
      <c r="D62" s="875">
        <v>88000000</v>
      </c>
      <c r="E62" s="876">
        <v>388000000</v>
      </c>
      <c r="F62" s="878">
        <v>88000000</v>
      </c>
      <c r="G62" s="879">
        <v>88000000</v>
      </c>
      <c r="H62" s="874">
        <v>100</v>
      </c>
    </row>
    <row r="63" spans="1:8" x14ac:dyDescent="0.2">
      <c r="A63" s="158" t="s">
        <v>415</v>
      </c>
      <c r="B63" s="875">
        <v>1000</v>
      </c>
      <c r="C63" s="875">
        <v>6060</v>
      </c>
      <c r="D63" s="875">
        <v>7422</v>
      </c>
      <c r="E63" s="876">
        <v>1000</v>
      </c>
      <c r="F63" s="881"/>
      <c r="G63" s="879"/>
      <c r="H63" s="874" t="s">
        <v>89</v>
      </c>
    </row>
    <row r="64" spans="1:8" x14ac:dyDescent="0.2">
      <c r="A64" s="843" t="s">
        <v>416</v>
      </c>
      <c r="B64" s="875">
        <v>184580504.33000001</v>
      </c>
      <c r="C64" s="875">
        <v>162450033.33000001</v>
      </c>
      <c r="D64" s="875">
        <v>141989747.80000001</v>
      </c>
      <c r="E64" s="876">
        <v>387341212.19999999</v>
      </c>
      <c r="F64" s="878">
        <v>138000000</v>
      </c>
      <c r="G64" s="879">
        <v>135000000</v>
      </c>
      <c r="H64" s="874">
        <v>97.8</v>
      </c>
    </row>
    <row r="65" spans="1:8" x14ac:dyDescent="0.2">
      <c r="A65" s="156" t="s">
        <v>417</v>
      </c>
      <c r="B65" s="875">
        <v>17558375.59</v>
      </c>
      <c r="C65" s="875">
        <v>4282826.08</v>
      </c>
      <c r="D65" s="875">
        <v>3069886.34</v>
      </c>
      <c r="E65" s="876">
        <v>3460252.81</v>
      </c>
      <c r="F65" s="878">
        <v>1000000</v>
      </c>
      <c r="G65" s="879">
        <v>1000000</v>
      </c>
      <c r="H65" s="874">
        <v>100</v>
      </c>
    </row>
    <row r="66" spans="1:8" ht="13.5" x14ac:dyDescent="0.2">
      <c r="A66" s="845" t="s">
        <v>418</v>
      </c>
      <c r="B66" s="97">
        <v>1277554579.7499998</v>
      </c>
      <c r="C66" s="97">
        <v>769722886.97000003</v>
      </c>
      <c r="D66" s="97">
        <v>1444884818.8799999</v>
      </c>
      <c r="E66" s="97">
        <v>1342299217</v>
      </c>
      <c r="F66" s="97">
        <v>626192800</v>
      </c>
      <c r="G66" s="97">
        <v>483105800</v>
      </c>
      <c r="H66" s="893">
        <v>77.099999999999994</v>
      </c>
    </row>
    <row r="67" spans="1:8" x14ac:dyDescent="0.2">
      <c r="A67" s="158" t="s">
        <v>419</v>
      </c>
      <c r="B67" s="875">
        <v>1717266663.8599999</v>
      </c>
      <c r="C67" s="875">
        <v>1760029280.1900001</v>
      </c>
      <c r="D67" s="875">
        <v>1725482680.49</v>
      </c>
      <c r="E67" s="876">
        <v>1850887333.1300001</v>
      </c>
      <c r="F67" s="879">
        <v>1700000000</v>
      </c>
      <c r="G67" s="879">
        <v>1730000000</v>
      </c>
      <c r="H67" s="893">
        <v>101.8</v>
      </c>
    </row>
    <row r="68" spans="1:8" ht="14.25" thickBot="1" x14ac:dyDescent="0.25">
      <c r="A68" s="730" t="s">
        <v>420</v>
      </c>
      <c r="B68" s="885">
        <v>1717266663.8599999</v>
      </c>
      <c r="C68" s="885">
        <v>1760029280.1900001</v>
      </c>
      <c r="D68" s="97">
        <v>1725482680.49</v>
      </c>
      <c r="E68" s="97">
        <v>1850887333.1300001</v>
      </c>
      <c r="F68" s="97">
        <v>1700000000</v>
      </c>
      <c r="G68" s="97">
        <v>1730000000</v>
      </c>
      <c r="H68" s="894">
        <v>101.8</v>
      </c>
    </row>
    <row r="69" spans="1:8" ht="19.5" customHeight="1" thickBot="1" x14ac:dyDescent="0.25">
      <c r="A69" s="895" t="s">
        <v>421</v>
      </c>
      <c r="B69" s="887">
        <v>33894451662.450001</v>
      </c>
      <c r="C69" s="887">
        <v>24428880005.98</v>
      </c>
      <c r="D69" s="887">
        <v>23514310070.500004</v>
      </c>
      <c r="E69" s="887">
        <v>21504598628.910004</v>
      </c>
      <c r="F69" s="887">
        <v>16111247151</v>
      </c>
      <c r="G69" s="887">
        <v>20571676028</v>
      </c>
      <c r="H69" s="896">
        <v>127.7</v>
      </c>
    </row>
    <row r="70" spans="1:8" x14ac:dyDescent="0.2">
      <c r="A70" s="731" t="s">
        <v>422</v>
      </c>
      <c r="B70" s="875">
        <v>6451124176.0299997</v>
      </c>
      <c r="C70" s="875">
        <v>8293785817.7799997</v>
      </c>
      <c r="D70" s="875">
        <v>17578645251.419998</v>
      </c>
      <c r="E70" s="876">
        <v>18663205841.23</v>
      </c>
      <c r="F70" s="878">
        <v>16461501500</v>
      </c>
      <c r="G70" s="879">
        <v>13346142000</v>
      </c>
      <c r="H70" s="897">
        <v>81.099999999999994</v>
      </c>
    </row>
    <row r="71" spans="1:8" x14ac:dyDescent="0.2">
      <c r="A71" s="731" t="s">
        <v>423</v>
      </c>
      <c r="B71" s="875">
        <v>26706467.489999998</v>
      </c>
      <c r="C71" s="875">
        <v>24740344.640000001</v>
      </c>
      <c r="D71" s="875">
        <v>21663086.66</v>
      </c>
      <c r="E71" s="876">
        <v>22599382.07</v>
      </c>
      <c r="F71" s="875"/>
      <c r="G71" s="879"/>
      <c r="H71" s="893" t="s">
        <v>89</v>
      </c>
    </row>
    <row r="72" spans="1:8" ht="27" x14ac:dyDescent="0.2">
      <c r="A72" s="732" t="s">
        <v>785</v>
      </c>
      <c r="B72" s="97">
        <v>6477830643.5199995</v>
      </c>
      <c r="C72" s="97">
        <v>8318526162.4200001</v>
      </c>
      <c r="D72" s="97">
        <v>17600308338.079998</v>
      </c>
      <c r="E72" s="97">
        <v>18685805223.299999</v>
      </c>
      <c r="F72" s="97">
        <v>16461501500</v>
      </c>
      <c r="G72" s="97">
        <v>13346142000</v>
      </c>
      <c r="H72" s="893">
        <v>81.099999999999994</v>
      </c>
    </row>
    <row r="73" spans="1:8" x14ac:dyDescent="0.2">
      <c r="A73" s="731" t="s">
        <v>424</v>
      </c>
      <c r="B73" s="875">
        <v>47540216.329999998</v>
      </c>
      <c r="C73" s="875">
        <v>47327223.359999999</v>
      </c>
      <c r="D73" s="875">
        <v>30747893.300000001</v>
      </c>
      <c r="E73" s="876">
        <v>44442673.270000003</v>
      </c>
      <c r="F73" s="879">
        <v>19080000</v>
      </c>
      <c r="G73" s="879">
        <v>12800000</v>
      </c>
      <c r="H73" s="893">
        <v>67.099999999999994</v>
      </c>
    </row>
    <row r="74" spans="1:8" ht="14.25" thickBot="1" x14ac:dyDescent="0.25">
      <c r="A74" s="733" t="s">
        <v>425</v>
      </c>
      <c r="B74" s="885">
        <v>47540216.329999998</v>
      </c>
      <c r="C74" s="885">
        <v>47327223.359999999</v>
      </c>
      <c r="D74" s="97">
        <v>30747893.300000001</v>
      </c>
      <c r="E74" s="97">
        <v>44442673.270000003</v>
      </c>
      <c r="F74" s="97">
        <v>19080000</v>
      </c>
      <c r="G74" s="97">
        <v>12800000</v>
      </c>
      <c r="H74" s="894">
        <v>67.099999999999994</v>
      </c>
    </row>
    <row r="75" spans="1:8" ht="18" customHeight="1" thickBot="1" x14ac:dyDescent="0.25">
      <c r="A75" s="895" t="s">
        <v>426</v>
      </c>
      <c r="B75" s="887">
        <v>6525370859.8499994</v>
      </c>
      <c r="C75" s="887">
        <v>8365853385.7799997</v>
      </c>
      <c r="D75" s="887">
        <v>17631056231.379997</v>
      </c>
      <c r="E75" s="887">
        <v>18730247896.57</v>
      </c>
      <c r="F75" s="887">
        <v>16480581500</v>
      </c>
      <c r="G75" s="887">
        <v>13358942000</v>
      </c>
      <c r="H75" s="896">
        <v>81.099999999999994</v>
      </c>
    </row>
    <row r="76" spans="1:8" ht="25.5" x14ac:dyDescent="0.2">
      <c r="A76" s="840" t="s">
        <v>786</v>
      </c>
      <c r="B76" s="875">
        <v>40778927608.489998</v>
      </c>
      <c r="C76" s="875">
        <v>20849659454.209999</v>
      </c>
      <c r="D76" s="875">
        <v>24057697615.849998</v>
      </c>
      <c r="E76" s="876">
        <v>68583401111.349998</v>
      </c>
      <c r="F76" s="878">
        <v>41338035115</v>
      </c>
      <c r="G76" s="879">
        <v>32603816409</v>
      </c>
      <c r="H76" s="897">
        <v>78.900000000000006</v>
      </c>
    </row>
    <row r="77" spans="1:8" x14ac:dyDescent="0.2">
      <c r="A77" s="840" t="s">
        <v>427</v>
      </c>
      <c r="B77" s="875">
        <v>32078148071.490002</v>
      </c>
      <c r="C77" s="875">
        <v>15032244109.209999</v>
      </c>
      <c r="D77" s="875">
        <v>24039795411.849998</v>
      </c>
      <c r="E77" s="876">
        <v>30691721531.959999</v>
      </c>
      <c r="F77" s="878">
        <v>23505845115</v>
      </c>
      <c r="G77" s="879">
        <v>21256904409</v>
      </c>
      <c r="H77" s="893">
        <v>90.4</v>
      </c>
    </row>
    <row r="78" spans="1:8" ht="25.5" x14ac:dyDescent="0.2">
      <c r="A78" s="840" t="s">
        <v>740</v>
      </c>
      <c r="B78" s="875">
        <v>59894124.619999997</v>
      </c>
      <c r="C78" s="875">
        <v>64807896.520000003</v>
      </c>
      <c r="D78" s="875">
        <v>70319480.900000006</v>
      </c>
      <c r="E78" s="876">
        <v>54748159.18</v>
      </c>
      <c r="F78" s="898"/>
      <c r="G78" s="883"/>
      <c r="H78" s="893" t="s">
        <v>89</v>
      </c>
    </row>
    <row r="79" spans="1:8" ht="25.5" x14ac:dyDescent="0.2">
      <c r="A79" s="840" t="s">
        <v>883</v>
      </c>
      <c r="B79" s="875">
        <v>1435976527.1800001</v>
      </c>
      <c r="C79" s="875">
        <v>2069095530.6400001</v>
      </c>
      <c r="D79" s="875">
        <v>2384322990.4200001</v>
      </c>
      <c r="E79" s="876">
        <v>2179426363.8200002</v>
      </c>
      <c r="F79" s="881"/>
      <c r="G79" s="879">
        <v>2000000</v>
      </c>
      <c r="H79" s="874" t="s">
        <v>89</v>
      </c>
    </row>
    <row r="80" spans="1:8" x14ac:dyDescent="0.2">
      <c r="A80" s="156" t="s">
        <v>428</v>
      </c>
      <c r="B80" s="875"/>
      <c r="C80" s="875"/>
      <c r="D80" s="875"/>
      <c r="E80" s="876">
        <v>620693.69999999995</v>
      </c>
      <c r="F80" s="881"/>
      <c r="G80" s="879"/>
      <c r="H80" s="874" t="s">
        <v>89</v>
      </c>
    </row>
    <row r="81" spans="1:8" x14ac:dyDescent="0.2">
      <c r="A81" s="156" t="s">
        <v>429</v>
      </c>
      <c r="B81" s="875">
        <v>32567692233.68</v>
      </c>
      <c r="C81" s="875">
        <v>30189345393.360001</v>
      </c>
      <c r="D81" s="875">
        <v>27638760099.279999</v>
      </c>
      <c r="E81" s="876">
        <v>30185729897.02</v>
      </c>
      <c r="F81" s="882">
        <v>28488450877</v>
      </c>
      <c r="G81" s="883">
        <v>27241714825</v>
      </c>
      <c r="H81" s="874">
        <v>95.6</v>
      </c>
    </row>
    <row r="82" spans="1:8" x14ac:dyDescent="0.2">
      <c r="A82" s="498" t="s">
        <v>430</v>
      </c>
      <c r="B82" s="79">
        <v>32262747968.349998</v>
      </c>
      <c r="C82" s="79">
        <v>29884021125.87001</v>
      </c>
      <c r="D82" s="79">
        <v>27306919675.709999</v>
      </c>
      <c r="E82" s="899">
        <v>29810587282.009998</v>
      </c>
      <c r="F82" s="878">
        <v>28339002592</v>
      </c>
      <c r="G82" s="879">
        <v>27133399949</v>
      </c>
      <c r="H82" s="900">
        <v>95.7</v>
      </c>
    </row>
    <row r="83" spans="1:8" x14ac:dyDescent="0.2">
      <c r="A83" s="498" t="s">
        <v>431</v>
      </c>
      <c r="B83" s="79">
        <v>0</v>
      </c>
      <c r="C83" s="79">
        <v>0</v>
      </c>
      <c r="D83" s="79"/>
      <c r="E83" s="79">
        <v>0</v>
      </c>
      <c r="F83" s="879">
        <v>0</v>
      </c>
      <c r="G83" s="879">
        <v>0</v>
      </c>
      <c r="H83" s="874" t="s">
        <v>89</v>
      </c>
    </row>
    <row r="84" spans="1:8" x14ac:dyDescent="0.2">
      <c r="A84" s="156" t="s">
        <v>745</v>
      </c>
      <c r="B84" s="875">
        <v>0</v>
      </c>
      <c r="C84" s="875"/>
      <c r="D84" s="875"/>
      <c r="E84" s="875"/>
      <c r="F84" s="879"/>
      <c r="G84" s="879"/>
      <c r="H84" s="874" t="s">
        <v>89</v>
      </c>
    </row>
    <row r="85" spans="1:8" ht="13.5" x14ac:dyDescent="0.2">
      <c r="A85" s="802" t="s">
        <v>432</v>
      </c>
      <c r="B85" s="901">
        <v>74842490493.970001</v>
      </c>
      <c r="C85" s="901">
        <v>53172908274.729996</v>
      </c>
      <c r="D85" s="97">
        <v>54151100186.449974</v>
      </c>
      <c r="E85" s="97">
        <v>101003926225.07002</v>
      </c>
      <c r="F85" s="97">
        <v>69826485992</v>
      </c>
      <c r="G85" s="97">
        <v>59847531234</v>
      </c>
      <c r="H85" s="874">
        <v>85.7</v>
      </c>
    </row>
    <row r="86" spans="1:8" ht="25.5" x14ac:dyDescent="0.2">
      <c r="A86" s="498" t="s">
        <v>742</v>
      </c>
      <c r="B86" s="79">
        <v>94739993781.580002</v>
      </c>
      <c r="C86" s="79">
        <v>31003582060.939999</v>
      </c>
      <c r="D86" s="79">
        <v>64659901751.879997</v>
      </c>
      <c r="E86" s="876">
        <v>60830371924.660004</v>
      </c>
      <c r="F86" s="878">
        <v>54217288261</v>
      </c>
      <c r="G86" s="879">
        <v>61250537476</v>
      </c>
      <c r="H86" s="874">
        <v>113</v>
      </c>
    </row>
    <row r="87" spans="1:8" x14ac:dyDescent="0.2">
      <c r="A87" s="156" t="s">
        <v>433</v>
      </c>
      <c r="B87" s="79">
        <v>94591588045.929993</v>
      </c>
      <c r="C87" s="79">
        <v>30548563039.779999</v>
      </c>
      <c r="D87" s="79">
        <v>63493587718.879997</v>
      </c>
      <c r="E87" s="876">
        <v>59691013268.660004</v>
      </c>
      <c r="F87" s="878">
        <v>52872288261</v>
      </c>
      <c r="G87" s="879">
        <v>59905537476</v>
      </c>
      <c r="H87" s="874">
        <v>113.3</v>
      </c>
    </row>
    <row r="88" spans="1:8" ht="25.5" x14ac:dyDescent="0.2">
      <c r="A88" s="156" t="s">
        <v>741</v>
      </c>
      <c r="B88" s="79">
        <v>124288232.20999999</v>
      </c>
      <c r="C88" s="79">
        <v>120284767.78</v>
      </c>
      <c r="D88" s="79">
        <v>144762420.77000001</v>
      </c>
      <c r="E88" s="876">
        <v>101070211.15000001</v>
      </c>
      <c r="F88" s="881"/>
      <c r="G88" s="879"/>
      <c r="H88" s="874" t="s">
        <v>89</v>
      </c>
    </row>
    <row r="89" spans="1:8" x14ac:dyDescent="0.2">
      <c r="A89" s="723" t="s">
        <v>434</v>
      </c>
      <c r="B89" s="875">
        <v>3373192.32</v>
      </c>
      <c r="C89" s="875">
        <v>938673786.38999999</v>
      </c>
      <c r="D89" s="875">
        <v>3446091604.6700001</v>
      </c>
      <c r="E89" s="876">
        <v>5346571303.8699999</v>
      </c>
      <c r="F89" s="878">
        <v>5327342675</v>
      </c>
      <c r="G89" s="879">
        <v>48811969029</v>
      </c>
      <c r="H89" s="874">
        <v>916.3</v>
      </c>
    </row>
    <row r="90" spans="1:8" x14ac:dyDescent="0.2">
      <c r="A90" s="843" t="s">
        <v>435</v>
      </c>
      <c r="B90" s="875">
        <v>3373192.32</v>
      </c>
      <c r="C90" s="875">
        <v>938673786.38999999</v>
      </c>
      <c r="D90" s="875">
        <v>3445017349.4299998</v>
      </c>
      <c r="E90" s="876">
        <v>5333969403.4200001</v>
      </c>
      <c r="F90" s="878">
        <v>5204208010</v>
      </c>
      <c r="G90" s="879">
        <v>48810549104</v>
      </c>
      <c r="H90" s="874">
        <v>937.9</v>
      </c>
    </row>
    <row r="91" spans="1:8" x14ac:dyDescent="0.2">
      <c r="A91" s="498" t="s">
        <v>436</v>
      </c>
      <c r="B91" s="875"/>
      <c r="C91" s="875"/>
      <c r="D91" s="875"/>
      <c r="E91" s="875"/>
      <c r="F91" s="879"/>
      <c r="G91" s="879"/>
      <c r="H91" s="874" t="s">
        <v>89</v>
      </c>
    </row>
    <row r="92" spans="1:8" x14ac:dyDescent="0.2">
      <c r="A92" s="498" t="s">
        <v>437</v>
      </c>
      <c r="B92" s="875"/>
      <c r="C92" s="875"/>
      <c r="D92" s="875"/>
      <c r="E92" s="875"/>
      <c r="F92" s="879"/>
      <c r="G92" s="879"/>
      <c r="H92" s="874" t="s">
        <v>89</v>
      </c>
    </row>
    <row r="93" spans="1:8" ht="35.25" customHeight="1" x14ac:dyDescent="0.2">
      <c r="A93" s="498" t="s">
        <v>881</v>
      </c>
      <c r="B93" s="875"/>
      <c r="C93" s="875"/>
      <c r="D93" s="875"/>
      <c r="E93" s="875"/>
      <c r="F93" s="879"/>
      <c r="G93" s="879"/>
      <c r="H93" s="874"/>
    </row>
    <row r="94" spans="1:8" ht="14.25" thickBot="1" x14ac:dyDescent="0.25">
      <c r="A94" s="734" t="s">
        <v>438</v>
      </c>
      <c r="B94" s="97">
        <v>94867655206.110016</v>
      </c>
      <c r="C94" s="97">
        <v>32062540615.110001</v>
      </c>
      <c r="D94" s="97">
        <v>68250755777.32</v>
      </c>
      <c r="E94" s="97">
        <v>66278013439.679993</v>
      </c>
      <c r="F94" s="97">
        <v>59544630936</v>
      </c>
      <c r="G94" s="97">
        <v>110062506505</v>
      </c>
      <c r="H94" s="902">
        <v>184.8</v>
      </c>
    </row>
    <row r="95" spans="1:8" ht="18.75" customHeight="1" thickBot="1" x14ac:dyDescent="0.25">
      <c r="A95" s="886" t="s">
        <v>439</v>
      </c>
      <c r="B95" s="887">
        <v>169710145700.07999</v>
      </c>
      <c r="C95" s="887">
        <v>85235448889.839996</v>
      </c>
      <c r="D95" s="887">
        <v>122401855963.76999</v>
      </c>
      <c r="E95" s="887">
        <v>167281939664.75003</v>
      </c>
      <c r="F95" s="887">
        <v>129371116928</v>
      </c>
      <c r="G95" s="887">
        <v>169910037739</v>
      </c>
      <c r="H95" s="896">
        <v>131.30000000000001</v>
      </c>
    </row>
    <row r="96" spans="1:8" ht="48" thickBot="1" x14ac:dyDescent="0.25">
      <c r="A96" s="903" t="s">
        <v>744</v>
      </c>
      <c r="B96" s="904">
        <v>210129968222.38</v>
      </c>
      <c r="C96" s="904">
        <v>118030182281.59999</v>
      </c>
      <c r="D96" s="904">
        <v>163547222265.64999</v>
      </c>
      <c r="E96" s="904">
        <v>207516786190.23004</v>
      </c>
      <c r="F96" s="904">
        <v>161962945579</v>
      </c>
      <c r="G96" s="904">
        <v>203840655767</v>
      </c>
      <c r="H96" s="896">
        <v>125.9</v>
      </c>
    </row>
    <row r="97" spans="1:8" ht="33.75" customHeight="1" thickBot="1" x14ac:dyDescent="0.25">
      <c r="A97" s="895" t="s">
        <v>743</v>
      </c>
      <c r="B97" s="887">
        <v>1281617559724.29</v>
      </c>
      <c r="C97" s="887">
        <v>1273644382120.02</v>
      </c>
      <c r="D97" s="887">
        <v>1403918022071.73</v>
      </c>
      <c r="E97" s="887">
        <v>1523222477546.73</v>
      </c>
      <c r="F97" s="887">
        <v>1364818723753</v>
      </c>
      <c r="G97" s="887">
        <v>1488336029790</v>
      </c>
      <c r="H97" s="896">
        <f>G97/F97*100</f>
        <v>109.05008876910409</v>
      </c>
    </row>
    <row r="98" spans="1:8" x14ac:dyDescent="0.2">
      <c r="A98" s="724"/>
      <c r="B98" s="145"/>
      <c r="C98" s="145"/>
      <c r="D98" s="145"/>
      <c r="E98" s="145"/>
      <c r="F98" s="145"/>
      <c r="G98" s="145"/>
      <c r="H98" s="167" t="s">
        <v>89</v>
      </c>
    </row>
    <row r="99" spans="1:8" x14ac:dyDescent="0.2">
      <c r="A99" s="735" t="s">
        <v>789</v>
      </c>
    </row>
    <row r="101" spans="1:8" x14ac:dyDescent="0.2">
      <c r="A101" s="736" t="s">
        <v>813</v>
      </c>
    </row>
    <row r="102" spans="1:8" x14ac:dyDescent="0.2">
      <c r="A102" s="737" t="s">
        <v>814</v>
      </c>
    </row>
    <row r="103" spans="1:8" x14ac:dyDescent="0.2">
      <c r="A103" s="736"/>
    </row>
  </sheetData>
  <autoFilter ref="A8:H8"/>
  <mergeCells count="2">
    <mergeCell ref="A3:H3"/>
    <mergeCell ref="A4:H4"/>
  </mergeCells>
  <pageMargins left="0.70866141732283472" right="0.51181102362204722" top="0.55118110236220474" bottom="0.47244094488188981" header="0.27559055118110237" footer="0.31496062992125984"/>
  <pageSetup paperSize="9" scale="76" fitToHeight="0" orientation="landscape" useFirstPageNumber="1" r:id="rId1"/>
  <headerFooter>
    <oddHeader xml:space="preserve">&amp;R&amp;"Times New Roman,Obyčejné"Tabulka č. 1
strana &amp;P&amp;"Arial CE,Obyčejné"
</oddHeader>
  </headerFooter>
  <ignoredErrors>
    <ignoredError sqref="B8:C8" numberStoredAsText="1"/>
    <ignoredError sqref="H9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360"/>
  <sheetViews>
    <sheetView tabSelected="1" zoomScaleNormal="100" workbookViewId="0">
      <pane ySplit="8" topLeftCell="A109" activePane="bottomLeft" state="frozen"/>
      <selection pane="bottomLeft"/>
    </sheetView>
  </sheetViews>
  <sheetFormatPr defaultColWidth="9.140625" defaultRowHeight="12.75" x14ac:dyDescent="0.2"/>
  <cols>
    <col min="1" max="1" width="62.7109375" style="4" customWidth="1"/>
    <col min="2" max="5" width="17.42578125" style="4" customWidth="1"/>
    <col min="6" max="7" width="17.85546875" style="4" customWidth="1"/>
    <col min="8" max="8" width="12.42578125" style="4" bestFit="1" customWidth="1"/>
    <col min="9" max="16384" width="9.140625" style="4"/>
  </cols>
  <sheetData>
    <row r="1" spans="1:8" x14ac:dyDescent="0.2">
      <c r="A1" s="35" t="s">
        <v>887</v>
      </c>
      <c r="E1" s="4" t="s">
        <v>89</v>
      </c>
      <c r="F1" s="738"/>
      <c r="G1" s="738"/>
    </row>
    <row r="2" spans="1:8" x14ac:dyDescent="0.2">
      <c r="F2" s="738"/>
      <c r="G2" s="738"/>
    </row>
    <row r="3" spans="1:8" ht="15.75" x14ac:dyDescent="0.2">
      <c r="A3" s="970" t="s">
        <v>63</v>
      </c>
      <c r="B3" s="970"/>
      <c r="C3" s="970"/>
      <c r="D3" s="970"/>
      <c r="E3" s="970"/>
      <c r="F3" s="970"/>
      <c r="G3" s="970"/>
      <c r="H3" s="970"/>
    </row>
    <row r="4" spans="1:8" x14ac:dyDescent="0.2">
      <c r="A4" s="971" t="s">
        <v>1</v>
      </c>
      <c r="B4" s="971"/>
      <c r="C4" s="971"/>
      <c r="D4" s="971"/>
      <c r="E4" s="971"/>
      <c r="F4" s="971"/>
      <c r="G4" s="971"/>
      <c r="H4" s="971"/>
    </row>
    <row r="5" spans="1:8" ht="13.5" thickBot="1" x14ac:dyDescent="0.25">
      <c r="A5" s="726"/>
      <c r="H5" s="147" t="s">
        <v>58</v>
      </c>
    </row>
    <row r="6" spans="1:8" ht="18.75" customHeight="1" thickTop="1" x14ac:dyDescent="0.2">
      <c r="A6" s="905"/>
      <c r="B6" s="906"/>
      <c r="C6" s="907"/>
      <c r="D6" s="907"/>
      <c r="E6" s="907"/>
      <c r="F6" s="907" t="s">
        <v>261</v>
      </c>
      <c r="G6" s="907" t="s">
        <v>817</v>
      </c>
      <c r="H6" s="908" t="s">
        <v>258</v>
      </c>
    </row>
    <row r="7" spans="1:8" x14ac:dyDescent="0.2">
      <c r="A7" s="909" t="s">
        <v>440</v>
      </c>
      <c r="B7" s="814" t="s">
        <v>143</v>
      </c>
      <c r="C7" s="814" t="s">
        <v>143</v>
      </c>
      <c r="D7" s="814" t="s">
        <v>816</v>
      </c>
      <c r="E7" s="814" t="s">
        <v>816</v>
      </c>
      <c r="F7" s="814" t="s">
        <v>901</v>
      </c>
      <c r="G7" s="814" t="s">
        <v>17</v>
      </c>
      <c r="H7" s="910" t="s">
        <v>888</v>
      </c>
    </row>
    <row r="8" spans="1:8" ht="13.5" thickBot="1" x14ac:dyDescent="0.25">
      <c r="A8" s="911"/>
      <c r="B8" s="817" t="s">
        <v>352</v>
      </c>
      <c r="C8" s="817" t="s">
        <v>372</v>
      </c>
      <c r="D8" s="817">
        <v>2018</v>
      </c>
      <c r="E8" s="817">
        <v>2019</v>
      </c>
      <c r="F8" s="817">
        <v>2020</v>
      </c>
      <c r="G8" s="817">
        <v>2021</v>
      </c>
      <c r="H8" s="912">
        <v>2020</v>
      </c>
    </row>
    <row r="9" spans="1:8" ht="15.75" x14ac:dyDescent="0.2">
      <c r="A9" s="913" t="s">
        <v>873</v>
      </c>
      <c r="B9" s="914"/>
      <c r="C9" s="914"/>
      <c r="D9" s="914"/>
      <c r="E9" s="914"/>
      <c r="F9" s="914"/>
      <c r="G9" s="7"/>
      <c r="H9" s="915"/>
    </row>
    <row r="10" spans="1:8" x14ac:dyDescent="0.2">
      <c r="A10" s="496" t="s">
        <v>442</v>
      </c>
      <c r="B10" s="875">
        <v>74900503128.839996</v>
      </c>
      <c r="C10" s="875">
        <v>82446768388.290024</v>
      </c>
      <c r="D10" s="875">
        <v>91920804116.850006</v>
      </c>
      <c r="E10" s="876">
        <v>98245674113.070007</v>
      </c>
      <c r="F10" s="876">
        <v>101479289224</v>
      </c>
      <c r="G10" s="875">
        <v>103314465121</v>
      </c>
      <c r="H10" s="916">
        <v>101.8</v>
      </c>
    </row>
    <row r="11" spans="1:8" ht="25.5" x14ac:dyDescent="0.2">
      <c r="A11" s="496" t="s">
        <v>748</v>
      </c>
      <c r="B11" s="875">
        <v>14993987552.959999</v>
      </c>
      <c r="C11" s="875">
        <v>16406620667.57</v>
      </c>
      <c r="D11" s="875">
        <v>17963384600.5</v>
      </c>
      <c r="E11" s="876">
        <v>19637168047.720001</v>
      </c>
      <c r="F11" s="876">
        <v>20706933932</v>
      </c>
      <c r="G11" s="875">
        <v>20756417262</v>
      </c>
      <c r="H11" s="916">
        <v>100.2</v>
      </c>
    </row>
    <row r="12" spans="1:8" s="61" customFormat="1" ht="50.25" customHeight="1" x14ac:dyDescent="0.2">
      <c r="A12" s="496" t="s">
        <v>749</v>
      </c>
      <c r="B12" s="917">
        <v>34434051669.279999</v>
      </c>
      <c r="C12" s="917">
        <v>37904511186.660011</v>
      </c>
      <c r="D12" s="917">
        <v>43472293344.769997</v>
      </c>
      <c r="E12" s="918">
        <v>46606778320.730003</v>
      </c>
      <c r="F12" s="876">
        <v>48083717447</v>
      </c>
      <c r="G12" s="875">
        <v>49695590846</v>
      </c>
      <c r="H12" s="916">
        <v>103.4</v>
      </c>
    </row>
    <row r="13" spans="1:8" ht="25.5" x14ac:dyDescent="0.2">
      <c r="A13" s="496" t="s">
        <v>750</v>
      </c>
      <c r="B13" s="875">
        <v>23940947120.599998</v>
      </c>
      <c r="C13" s="875">
        <v>26541544350.060001</v>
      </c>
      <c r="D13" s="875">
        <v>28818634863.580002</v>
      </c>
      <c r="E13" s="876">
        <v>30180964310.619999</v>
      </c>
      <c r="F13" s="876">
        <v>30647677945</v>
      </c>
      <c r="G13" s="875">
        <v>30912761978</v>
      </c>
      <c r="H13" s="916">
        <v>100.9</v>
      </c>
    </row>
    <row r="14" spans="1:8" ht="25.5" x14ac:dyDescent="0.2">
      <c r="A14" s="496" t="s">
        <v>751</v>
      </c>
      <c r="B14" s="875">
        <v>1531455879</v>
      </c>
      <c r="C14" s="875">
        <v>1594092184</v>
      </c>
      <c r="D14" s="875">
        <v>1666384602</v>
      </c>
      <c r="E14" s="876">
        <v>1820743416</v>
      </c>
      <c r="F14" s="876">
        <v>2040959900</v>
      </c>
      <c r="G14" s="875">
        <v>1949695035</v>
      </c>
      <c r="H14" s="916">
        <v>95.5</v>
      </c>
    </row>
    <row r="15" spans="1:8" x14ac:dyDescent="0.2">
      <c r="A15" s="496" t="s">
        <v>443</v>
      </c>
      <c r="B15" s="875">
        <v>60907</v>
      </c>
      <c r="C15" s="875">
        <v>0</v>
      </c>
      <c r="D15" s="875">
        <v>106706</v>
      </c>
      <c r="E15" s="876">
        <v>20018</v>
      </c>
      <c r="F15" s="880"/>
      <c r="G15" s="875"/>
      <c r="H15" s="916" t="s">
        <v>89</v>
      </c>
    </row>
    <row r="16" spans="1:8" x14ac:dyDescent="0.2">
      <c r="A16" s="496" t="s">
        <v>444</v>
      </c>
      <c r="B16" s="875">
        <v>6421091021.6700001</v>
      </c>
      <c r="C16" s="875">
        <v>6693446901.1700001</v>
      </c>
      <c r="D16" s="875">
        <v>7191749707.7799997</v>
      </c>
      <c r="E16" s="876">
        <v>8378926301.9099998</v>
      </c>
      <c r="F16" s="876">
        <v>8812256846</v>
      </c>
      <c r="G16" s="875">
        <v>8686920614</v>
      </c>
      <c r="H16" s="916">
        <v>98.6</v>
      </c>
    </row>
    <row r="17" spans="1:8" x14ac:dyDescent="0.2">
      <c r="A17" s="496" t="s">
        <v>445</v>
      </c>
      <c r="B17" s="875">
        <v>756419932.13999999</v>
      </c>
      <c r="C17" s="875">
        <v>827177104.02999997</v>
      </c>
      <c r="D17" s="875">
        <v>872134641.10000002</v>
      </c>
      <c r="E17" s="876">
        <v>943519644.07000005</v>
      </c>
      <c r="F17" s="876">
        <v>906489581</v>
      </c>
      <c r="G17" s="875">
        <v>996313520</v>
      </c>
      <c r="H17" s="916">
        <v>109.9</v>
      </c>
    </row>
    <row r="18" spans="1:8" x14ac:dyDescent="0.2">
      <c r="A18" s="496" t="s">
        <v>446</v>
      </c>
      <c r="B18" s="875">
        <v>4447164824.6000004</v>
      </c>
      <c r="C18" s="875">
        <v>4628374696</v>
      </c>
      <c r="D18" s="875">
        <v>4840772268.6499996</v>
      </c>
      <c r="E18" s="876">
        <v>5274118726.2700005</v>
      </c>
      <c r="F18" s="876">
        <v>5861944200</v>
      </c>
      <c r="G18" s="875">
        <v>5776942010</v>
      </c>
      <c r="H18" s="916">
        <v>98.5</v>
      </c>
    </row>
    <row r="19" spans="1:8" x14ac:dyDescent="0.2">
      <c r="A19" s="496" t="s">
        <v>447</v>
      </c>
      <c r="B19" s="875"/>
      <c r="C19" s="875"/>
      <c r="D19" s="875"/>
      <c r="E19" s="880"/>
      <c r="F19" s="880"/>
      <c r="G19" s="875"/>
      <c r="H19" s="916" t="s">
        <v>89</v>
      </c>
    </row>
    <row r="20" spans="1:8" x14ac:dyDescent="0.2">
      <c r="A20" s="496" t="s">
        <v>448</v>
      </c>
      <c r="B20" s="875">
        <v>35246676</v>
      </c>
      <c r="C20" s="875">
        <v>29355557</v>
      </c>
      <c r="D20" s="875">
        <v>31694594</v>
      </c>
      <c r="E20" s="876">
        <v>48417238</v>
      </c>
      <c r="F20" s="876">
        <v>38431693</v>
      </c>
      <c r="G20" s="875">
        <v>33121392</v>
      </c>
      <c r="H20" s="916">
        <v>86.2</v>
      </c>
    </row>
    <row r="21" spans="1:8" x14ac:dyDescent="0.2">
      <c r="A21" s="496" t="s">
        <v>449</v>
      </c>
      <c r="B21" s="875">
        <v>13885347</v>
      </c>
      <c r="C21" s="875">
        <v>44262572</v>
      </c>
      <c r="D21" s="875">
        <v>24712748</v>
      </c>
      <c r="E21" s="876">
        <v>41824414</v>
      </c>
      <c r="F21" s="876">
        <v>6636480</v>
      </c>
      <c r="G21" s="875">
        <v>12486480</v>
      </c>
      <c r="H21" s="916">
        <v>188.1</v>
      </c>
    </row>
    <row r="22" spans="1:8" x14ac:dyDescent="0.2">
      <c r="A22" s="496" t="s">
        <v>450</v>
      </c>
      <c r="B22" s="875">
        <v>3086880</v>
      </c>
      <c r="C22" s="875">
        <v>9985140</v>
      </c>
      <c r="D22" s="875">
        <v>57890156</v>
      </c>
      <c r="E22" s="876">
        <v>12368370</v>
      </c>
      <c r="F22" s="876">
        <v>975000</v>
      </c>
      <c r="G22" s="875">
        <v>2590000</v>
      </c>
      <c r="H22" s="916">
        <v>265.60000000000002</v>
      </c>
    </row>
    <row r="23" spans="1:8" x14ac:dyDescent="0.2">
      <c r="A23" s="496" t="s">
        <v>451</v>
      </c>
      <c r="B23" s="875">
        <v>9939315</v>
      </c>
      <c r="C23" s="875">
        <v>35489223</v>
      </c>
      <c r="D23" s="875">
        <v>63209899</v>
      </c>
      <c r="E23" s="876">
        <v>73986186.5</v>
      </c>
      <c r="F23" s="876">
        <v>86100000</v>
      </c>
      <c r="G23" s="875">
        <v>94710000</v>
      </c>
      <c r="H23" s="916">
        <v>110</v>
      </c>
    </row>
    <row r="24" spans="1:8" x14ac:dyDescent="0.2">
      <c r="A24" s="496" t="s">
        <v>452</v>
      </c>
      <c r="B24" s="875"/>
      <c r="C24" s="875"/>
      <c r="D24" s="875">
        <v>304467771</v>
      </c>
      <c r="E24" s="876">
        <v>652173164.78999996</v>
      </c>
      <c r="F24" s="876">
        <v>371548073</v>
      </c>
      <c r="G24" s="875">
        <v>375805258</v>
      </c>
      <c r="H24" s="916">
        <v>101.1</v>
      </c>
    </row>
    <row r="25" spans="1:8" x14ac:dyDescent="0.2">
      <c r="A25" s="496" t="s">
        <v>453</v>
      </c>
      <c r="B25" s="875">
        <v>1155348046.9300001</v>
      </c>
      <c r="C25" s="875">
        <v>1118802609.1400001</v>
      </c>
      <c r="D25" s="875">
        <v>996867630.02999997</v>
      </c>
      <c r="E25" s="876">
        <v>1332518558.28</v>
      </c>
      <c r="F25" s="876">
        <v>1540131819</v>
      </c>
      <c r="G25" s="875">
        <v>1394951954</v>
      </c>
      <c r="H25" s="916">
        <v>90.6</v>
      </c>
    </row>
    <row r="26" spans="1:8" x14ac:dyDescent="0.2">
      <c r="A26" s="496" t="s">
        <v>454</v>
      </c>
      <c r="B26" s="875">
        <v>28475729504.330002</v>
      </c>
      <c r="C26" s="875">
        <v>30860399865.099998</v>
      </c>
      <c r="D26" s="875">
        <v>34467664373.919998</v>
      </c>
      <c r="E26" s="876">
        <v>36708578572.730011</v>
      </c>
      <c r="F26" s="876">
        <v>38398778306</v>
      </c>
      <c r="G26" s="875">
        <v>38800810275</v>
      </c>
      <c r="H26" s="916">
        <v>101</v>
      </c>
    </row>
    <row r="27" spans="1:8" x14ac:dyDescent="0.2">
      <c r="A27" s="496" t="s">
        <v>455</v>
      </c>
      <c r="B27" s="919">
        <v>45160888.060000002</v>
      </c>
      <c r="C27" s="919">
        <v>57481486.549999997</v>
      </c>
      <c r="D27" s="919">
        <v>47197080.82</v>
      </c>
      <c r="E27" s="920">
        <v>75933780.129999995</v>
      </c>
      <c r="F27" s="876">
        <v>58836344</v>
      </c>
      <c r="G27" s="875">
        <v>119552421</v>
      </c>
      <c r="H27" s="916">
        <v>203.2</v>
      </c>
    </row>
    <row r="28" spans="1:8" x14ac:dyDescent="0.2">
      <c r="A28" s="496" t="s">
        <v>456</v>
      </c>
      <c r="B28" s="919">
        <v>21315999</v>
      </c>
      <c r="C28" s="919">
        <v>17817231</v>
      </c>
      <c r="D28" s="919">
        <v>6555691.4400000004</v>
      </c>
      <c r="E28" s="920">
        <v>13313205</v>
      </c>
      <c r="F28" s="876">
        <v>9353000</v>
      </c>
      <c r="G28" s="875">
        <v>50000</v>
      </c>
      <c r="H28" s="916">
        <v>0.5</v>
      </c>
    </row>
    <row r="29" spans="1:8" x14ac:dyDescent="0.2">
      <c r="A29" s="496" t="s">
        <v>457</v>
      </c>
      <c r="B29" s="919"/>
      <c r="C29" s="919"/>
      <c r="D29" s="919">
        <v>265308968.11000001</v>
      </c>
      <c r="E29" s="920">
        <v>305121328.63999999</v>
      </c>
      <c r="F29" s="876">
        <v>277838000</v>
      </c>
      <c r="G29" s="875">
        <v>326345000</v>
      </c>
      <c r="H29" s="916">
        <v>117.5</v>
      </c>
    </row>
    <row r="30" spans="1:8" ht="18.75" customHeight="1" x14ac:dyDescent="0.2">
      <c r="A30" s="739" t="s">
        <v>458</v>
      </c>
      <c r="B30" s="740">
        <v>109863800541.89999</v>
      </c>
      <c r="C30" s="740">
        <v>120075913872.11003</v>
      </c>
      <c r="D30" s="740">
        <v>133899279938.92001</v>
      </c>
      <c r="E30" s="740">
        <v>143727547301.48004</v>
      </c>
      <c r="F30" s="740">
        <v>149036351720</v>
      </c>
      <c r="G30" s="740">
        <v>151248143431</v>
      </c>
      <c r="H30" s="916">
        <v>101.5</v>
      </c>
    </row>
    <row r="31" spans="1:8" ht="25.5" x14ac:dyDescent="0.2">
      <c r="A31" s="846" t="s">
        <v>752</v>
      </c>
      <c r="B31" s="921"/>
      <c r="C31" s="875">
        <v>176545.25</v>
      </c>
      <c r="D31" s="875">
        <v>46077907.109999999</v>
      </c>
      <c r="E31" s="876">
        <v>33443276.98</v>
      </c>
      <c r="F31" s="876">
        <v>12178715</v>
      </c>
      <c r="G31" s="875">
        <v>18465669</v>
      </c>
      <c r="H31" s="916">
        <v>151.6</v>
      </c>
    </row>
    <row r="32" spans="1:8" x14ac:dyDescent="0.2">
      <c r="A32" s="846" t="s">
        <v>459</v>
      </c>
      <c r="B32" s="875">
        <v>7292779974.4700003</v>
      </c>
      <c r="C32" s="875">
        <v>8782046462.1000004</v>
      </c>
      <c r="D32" s="875">
        <v>10433397119.790001</v>
      </c>
      <c r="E32" s="876">
        <v>10405402059.24</v>
      </c>
      <c r="F32" s="876">
        <v>9606335079</v>
      </c>
      <c r="G32" s="875">
        <v>10342667361</v>
      </c>
      <c r="H32" s="916">
        <v>107.7</v>
      </c>
    </row>
    <row r="33" spans="1:8" x14ac:dyDescent="0.2">
      <c r="A33" s="846" t="s">
        <v>460</v>
      </c>
      <c r="B33" s="875">
        <v>40688640960.309998</v>
      </c>
      <c r="C33" s="875">
        <v>39991417047.190002</v>
      </c>
      <c r="D33" s="875">
        <v>40847661620.260002</v>
      </c>
      <c r="E33" s="876">
        <v>39603628249.980011</v>
      </c>
      <c r="F33" s="876">
        <v>51847043124</v>
      </c>
      <c r="G33" s="875">
        <v>47771201476</v>
      </c>
      <c r="H33" s="916">
        <v>92.1</v>
      </c>
    </row>
    <row r="34" spans="1:8" x14ac:dyDescent="0.2">
      <c r="A34" s="846" t="s">
        <v>461</v>
      </c>
      <c r="B34" s="875">
        <v>4438817798.5100002</v>
      </c>
      <c r="C34" s="875">
        <v>4622513183.96</v>
      </c>
      <c r="D34" s="875">
        <v>4773561695.5799999</v>
      </c>
      <c r="E34" s="876">
        <v>4673039274.5200005</v>
      </c>
      <c r="F34" s="876">
        <v>5484437718</v>
      </c>
      <c r="G34" s="875">
        <v>5052847101</v>
      </c>
      <c r="H34" s="916">
        <v>92.1</v>
      </c>
    </row>
    <row r="35" spans="1:8" x14ac:dyDescent="0.2">
      <c r="A35" s="846" t="s">
        <v>462</v>
      </c>
      <c r="B35" s="875">
        <v>25821446645.130001</v>
      </c>
      <c r="C35" s="875">
        <v>28928873811.349998</v>
      </c>
      <c r="D35" s="875">
        <v>29255668710.77</v>
      </c>
      <c r="E35" s="876">
        <v>30804456742.82</v>
      </c>
      <c r="F35" s="876">
        <v>37333354082</v>
      </c>
      <c r="G35" s="875">
        <v>36709668755</v>
      </c>
      <c r="H35" s="916">
        <v>98.3</v>
      </c>
    </row>
    <row r="36" spans="1:8" x14ac:dyDescent="0.2">
      <c r="A36" s="846" t="s">
        <v>463</v>
      </c>
      <c r="B36" s="875">
        <v>8453716515.2299995</v>
      </c>
      <c r="C36" s="875">
        <v>8799938139.8099995</v>
      </c>
      <c r="D36" s="875">
        <v>8332295446.9099998</v>
      </c>
      <c r="E36" s="876">
        <v>8396480871.4499998</v>
      </c>
      <c r="F36" s="876">
        <v>8764303783</v>
      </c>
      <c r="G36" s="875">
        <v>8130932660</v>
      </c>
      <c r="H36" s="916">
        <v>92.8</v>
      </c>
    </row>
    <row r="37" spans="1:8" ht="25.5" x14ac:dyDescent="0.2">
      <c r="A37" s="847" t="s">
        <v>823</v>
      </c>
      <c r="B37" s="875">
        <v>1586342967.1099999</v>
      </c>
      <c r="C37" s="875">
        <v>927526757.48000002</v>
      </c>
      <c r="D37" s="875">
        <v>417867117.19999999</v>
      </c>
      <c r="E37" s="876">
        <v>326109949.12</v>
      </c>
      <c r="F37" s="876">
        <v>381891000</v>
      </c>
      <c r="G37" s="875">
        <v>64025000</v>
      </c>
      <c r="H37" s="916">
        <v>16.8</v>
      </c>
    </row>
    <row r="38" spans="1:8" ht="25.5" x14ac:dyDescent="0.2">
      <c r="A38" s="846" t="s">
        <v>753</v>
      </c>
      <c r="B38" s="875">
        <v>11505812311.940001</v>
      </c>
      <c r="C38" s="875">
        <v>11774031811.17</v>
      </c>
      <c r="D38" s="875">
        <v>15442782288.5</v>
      </c>
      <c r="E38" s="876">
        <v>12091977751.360001</v>
      </c>
      <c r="F38" s="876">
        <v>14259128291</v>
      </c>
      <c r="G38" s="875">
        <v>14903066385</v>
      </c>
      <c r="H38" s="916">
        <v>104.5</v>
      </c>
    </row>
    <row r="39" spans="1:8" ht="13.5" x14ac:dyDescent="0.2">
      <c r="A39" s="848" t="s">
        <v>464</v>
      </c>
      <c r="B39" s="849">
        <v>99787557172.699997</v>
      </c>
      <c r="C39" s="849">
        <v>103826523758.31</v>
      </c>
      <c r="D39" s="849">
        <v>109549311906.12001</v>
      </c>
      <c r="E39" s="849">
        <v>106334538175.47</v>
      </c>
      <c r="F39" s="849">
        <v>127688671792</v>
      </c>
      <c r="G39" s="849">
        <v>122992874407</v>
      </c>
      <c r="H39" s="916">
        <v>96.3</v>
      </c>
    </row>
    <row r="40" spans="1:8" x14ac:dyDescent="0.2">
      <c r="A40" s="496" t="s">
        <v>465</v>
      </c>
      <c r="B40" s="875">
        <v>44233425393.480003</v>
      </c>
      <c r="C40" s="875">
        <v>48295624766.059998</v>
      </c>
      <c r="D40" s="875">
        <v>57318039844.390022</v>
      </c>
      <c r="E40" s="876">
        <v>57932912725.290001</v>
      </c>
      <c r="F40" s="876">
        <v>75976381199</v>
      </c>
      <c r="G40" s="875">
        <v>54453499946</v>
      </c>
      <c r="H40" s="916">
        <v>71.7</v>
      </c>
    </row>
    <row r="41" spans="1:8" x14ac:dyDescent="0.2">
      <c r="A41" s="114" t="s">
        <v>466</v>
      </c>
      <c r="B41" s="79">
        <v>11449494140.190001</v>
      </c>
      <c r="C41" s="79">
        <v>14918597100.059999</v>
      </c>
      <c r="D41" s="79">
        <v>17014842527.469999</v>
      </c>
      <c r="E41" s="899">
        <v>19389711913.43</v>
      </c>
      <c r="F41" s="899">
        <v>21427337051</v>
      </c>
      <c r="G41" s="79">
        <v>16696416643</v>
      </c>
      <c r="H41" s="916">
        <v>77.900000000000006</v>
      </c>
    </row>
    <row r="42" spans="1:8" x14ac:dyDescent="0.2">
      <c r="A42" s="112" t="s">
        <v>467</v>
      </c>
      <c r="B42" s="79">
        <v>4667261286.3599997</v>
      </c>
      <c r="C42" s="79">
        <v>5348982829.1800003</v>
      </c>
      <c r="D42" s="79">
        <v>0</v>
      </c>
      <c r="E42" s="922">
        <v>0</v>
      </c>
      <c r="F42" s="880"/>
      <c r="G42" s="875"/>
      <c r="H42" s="916" t="s">
        <v>89</v>
      </c>
    </row>
    <row r="43" spans="1:8" x14ac:dyDescent="0.2">
      <c r="A43" s="850" t="s">
        <v>468</v>
      </c>
      <c r="B43" s="875">
        <v>65639690.100000001</v>
      </c>
      <c r="C43" s="875">
        <v>99109385</v>
      </c>
      <c r="D43" s="875">
        <v>0</v>
      </c>
      <c r="E43" s="880">
        <v>0</v>
      </c>
      <c r="F43" s="880"/>
      <c r="G43" s="875"/>
      <c r="H43" s="916" t="s">
        <v>89</v>
      </c>
    </row>
    <row r="44" spans="1:8" x14ac:dyDescent="0.2">
      <c r="A44" s="112" t="s">
        <v>469</v>
      </c>
      <c r="B44" s="923">
        <v>3571</v>
      </c>
      <c r="C44" s="923">
        <v>0</v>
      </c>
      <c r="D44" s="923"/>
      <c r="E44" s="924"/>
      <c r="F44" s="880"/>
      <c r="G44" s="875"/>
      <c r="H44" s="916" t="s">
        <v>89</v>
      </c>
    </row>
    <row r="45" spans="1:8" ht="13.5" x14ac:dyDescent="0.2">
      <c r="A45" s="848" t="s">
        <v>470</v>
      </c>
      <c r="B45" s="849">
        <v>60415824081.130005</v>
      </c>
      <c r="C45" s="849">
        <v>68662314080.299995</v>
      </c>
      <c r="D45" s="849">
        <v>74332882371.860016</v>
      </c>
      <c r="E45" s="849">
        <v>77322624638.720001</v>
      </c>
      <c r="F45" s="849">
        <v>97403718250</v>
      </c>
      <c r="G45" s="849">
        <v>71149916589</v>
      </c>
      <c r="H45" s="916">
        <v>73</v>
      </c>
    </row>
    <row r="46" spans="1:8" x14ac:dyDescent="0.2">
      <c r="A46" s="114" t="s">
        <v>471</v>
      </c>
      <c r="B46" s="79">
        <v>109515605195.44</v>
      </c>
      <c r="C46" s="79">
        <v>107384262485.78999</v>
      </c>
      <c r="D46" s="79">
        <v>108230966919.75999</v>
      </c>
      <c r="E46" s="899">
        <v>141892688343.70001</v>
      </c>
      <c r="F46" s="876">
        <v>161329117581</v>
      </c>
      <c r="G46" s="875">
        <v>180597903270</v>
      </c>
      <c r="H46" s="916">
        <v>111.9</v>
      </c>
    </row>
    <row r="47" spans="1:8" x14ac:dyDescent="0.2">
      <c r="A47" s="496" t="s">
        <v>472</v>
      </c>
      <c r="B47" s="875">
        <v>122821783467.66</v>
      </c>
      <c r="C47" s="875">
        <v>139131006620.21002</v>
      </c>
      <c r="D47" s="875">
        <v>158063435971.20001</v>
      </c>
      <c r="E47" s="876">
        <v>184551320709.84</v>
      </c>
      <c r="F47" s="876">
        <v>215115048279</v>
      </c>
      <c r="G47" s="875">
        <v>217338378183</v>
      </c>
      <c r="H47" s="916">
        <v>101</v>
      </c>
    </row>
    <row r="48" spans="1:8" x14ac:dyDescent="0.2">
      <c r="A48" s="846" t="s">
        <v>473</v>
      </c>
      <c r="B48" s="875">
        <v>58654583775.750023</v>
      </c>
      <c r="C48" s="875">
        <v>66576229404.510002</v>
      </c>
      <c r="D48" s="875">
        <v>73117617482.480026</v>
      </c>
      <c r="E48" s="876">
        <v>76763275233.720001</v>
      </c>
      <c r="F48" s="876">
        <v>79358674591</v>
      </c>
      <c r="G48" s="875">
        <v>76420181798</v>
      </c>
      <c r="H48" s="916">
        <v>96.3</v>
      </c>
    </row>
    <row r="49" spans="1:8" ht="25.5" x14ac:dyDescent="0.2">
      <c r="A49" s="846" t="s">
        <v>1044</v>
      </c>
      <c r="B49" s="875">
        <v>1242524186.3599999</v>
      </c>
      <c r="C49" s="875">
        <v>1746691882.96</v>
      </c>
      <c r="D49" s="875">
        <v>2337460723.98</v>
      </c>
      <c r="E49" s="876">
        <v>2071539576.98</v>
      </c>
      <c r="F49" s="876">
        <v>2135636905</v>
      </c>
      <c r="G49" s="875">
        <v>2168874663</v>
      </c>
      <c r="H49" s="916">
        <v>101.6</v>
      </c>
    </row>
    <row r="50" spans="1:8" x14ac:dyDescent="0.2">
      <c r="A50" s="846" t="s">
        <v>474</v>
      </c>
      <c r="B50" s="875"/>
      <c r="C50" s="875"/>
      <c r="D50" s="875"/>
      <c r="E50" s="880"/>
      <c r="F50" s="880"/>
      <c r="G50" s="875"/>
      <c r="H50" s="916" t="s">
        <v>89</v>
      </c>
    </row>
    <row r="51" spans="1:8" ht="38.25" x14ac:dyDescent="0.2">
      <c r="A51" s="850" t="s">
        <v>754</v>
      </c>
      <c r="B51" s="875">
        <v>638178115.11000001</v>
      </c>
      <c r="C51" s="875">
        <v>345676972.44999999</v>
      </c>
      <c r="D51" s="875">
        <v>396129137.19</v>
      </c>
      <c r="E51" s="876">
        <v>557112312.41999996</v>
      </c>
      <c r="F51" s="876">
        <v>260487588</v>
      </c>
      <c r="G51" s="875">
        <v>648219145</v>
      </c>
      <c r="H51" s="916">
        <v>248.8</v>
      </c>
    </row>
    <row r="52" spans="1:8" ht="27" x14ac:dyDescent="0.2">
      <c r="A52" s="741" t="s">
        <v>755</v>
      </c>
      <c r="B52" s="851">
        <v>292872674740.32001</v>
      </c>
      <c r="C52" s="851">
        <v>315183867365.92004</v>
      </c>
      <c r="D52" s="851">
        <v>342145610234.61005</v>
      </c>
      <c r="E52" s="851">
        <v>405835936176.65997</v>
      </c>
      <c r="F52" s="851">
        <v>458198964944</v>
      </c>
      <c r="G52" s="851">
        <v>477173557059</v>
      </c>
      <c r="H52" s="916">
        <v>104.1</v>
      </c>
    </row>
    <row r="53" spans="1:8" x14ac:dyDescent="0.2">
      <c r="A53" s="846" t="s">
        <v>475</v>
      </c>
      <c r="B53" s="875">
        <v>513098095226.81</v>
      </c>
      <c r="C53" s="875">
        <v>529919067088.09998</v>
      </c>
      <c r="D53" s="875">
        <v>556510752497.48999</v>
      </c>
      <c r="E53" s="876">
        <v>602078462049.27002</v>
      </c>
      <c r="F53" s="876">
        <v>662015944855</v>
      </c>
      <c r="G53" s="875">
        <v>695031680827</v>
      </c>
      <c r="H53" s="916">
        <v>105</v>
      </c>
    </row>
    <row r="54" spans="1:8" x14ac:dyDescent="0.2">
      <c r="A54" s="846" t="s">
        <v>476</v>
      </c>
      <c r="B54" s="875">
        <v>1159235969.7</v>
      </c>
      <c r="C54" s="875">
        <v>1250806875.8399999</v>
      </c>
      <c r="D54" s="875">
        <v>1347996642.7</v>
      </c>
      <c r="E54" s="876">
        <v>513230689.58999997</v>
      </c>
      <c r="F54" s="876">
        <v>486374173</v>
      </c>
      <c r="G54" s="875">
        <v>599781056</v>
      </c>
      <c r="H54" s="916">
        <v>123.3</v>
      </c>
    </row>
    <row r="55" spans="1:8" x14ac:dyDescent="0.2">
      <c r="A55" s="846" t="s">
        <v>477</v>
      </c>
      <c r="B55" s="875">
        <v>14032911888.139999</v>
      </c>
      <c r="C55" s="875">
        <v>13860786038.969999</v>
      </c>
      <c r="D55" s="875">
        <v>14231709200.67</v>
      </c>
      <c r="E55" s="876">
        <v>14714012942.559999</v>
      </c>
      <c r="F55" s="876">
        <v>15274988949</v>
      </c>
      <c r="G55" s="875">
        <v>15507403713</v>
      </c>
      <c r="H55" s="916">
        <v>101.5</v>
      </c>
    </row>
    <row r="56" spans="1:8" ht="13.5" x14ac:dyDescent="0.2">
      <c r="A56" s="848" t="s">
        <v>478</v>
      </c>
      <c r="B56" s="849">
        <v>528290243084.65002</v>
      </c>
      <c r="C56" s="849">
        <v>545030660002.90997</v>
      </c>
      <c r="D56" s="849">
        <v>572090458340.85999</v>
      </c>
      <c r="E56" s="849">
        <v>617305705681.42004</v>
      </c>
      <c r="F56" s="849">
        <v>677777307977</v>
      </c>
      <c r="G56" s="849">
        <v>711138865596</v>
      </c>
      <c r="H56" s="916">
        <v>104.9</v>
      </c>
    </row>
    <row r="57" spans="1:8" ht="25.5" x14ac:dyDescent="0.2">
      <c r="A57" s="496" t="s">
        <v>756</v>
      </c>
      <c r="B57" s="875">
        <v>42022555581.850014</v>
      </c>
      <c r="C57" s="875">
        <v>39812391729.850014</v>
      </c>
      <c r="D57" s="875">
        <v>46755443463.970001</v>
      </c>
      <c r="E57" s="876">
        <v>47026863608.360001</v>
      </c>
      <c r="F57" s="876">
        <v>51699342999</v>
      </c>
      <c r="G57" s="875">
        <v>59873500262</v>
      </c>
      <c r="H57" s="916">
        <v>115.8</v>
      </c>
    </row>
    <row r="58" spans="1:8" x14ac:dyDescent="0.2">
      <c r="A58" s="496" t="s">
        <v>479</v>
      </c>
      <c r="B58" s="875">
        <v>2951612.03</v>
      </c>
      <c r="C58" s="875">
        <v>44812981.32</v>
      </c>
      <c r="D58" s="875">
        <v>477416.64</v>
      </c>
      <c r="E58" s="876">
        <v>399541.66</v>
      </c>
      <c r="F58" s="880"/>
      <c r="G58" s="875">
        <v>21000000</v>
      </c>
      <c r="H58" s="916" t="s">
        <v>89</v>
      </c>
    </row>
    <row r="59" spans="1:8" x14ac:dyDescent="0.2">
      <c r="A59" s="496" t="s">
        <v>480</v>
      </c>
      <c r="B59" s="875">
        <v>466027430.88999999</v>
      </c>
      <c r="C59" s="875">
        <v>827245285.75</v>
      </c>
      <c r="D59" s="875">
        <v>897948151.42999995</v>
      </c>
      <c r="E59" s="876">
        <v>693191537.13999999</v>
      </c>
      <c r="F59" s="876">
        <v>832328949</v>
      </c>
      <c r="G59" s="875">
        <v>750586236</v>
      </c>
      <c r="H59" s="916">
        <v>90.2</v>
      </c>
    </row>
    <row r="60" spans="1:8" x14ac:dyDescent="0.2">
      <c r="A60" s="496" t="s">
        <v>481</v>
      </c>
      <c r="B60" s="923"/>
      <c r="C60" s="923">
        <v>873629150.39999998</v>
      </c>
      <c r="D60" s="923">
        <v>788038440.01999998</v>
      </c>
      <c r="E60" s="925">
        <v>2089055680.72</v>
      </c>
      <c r="F60" s="876">
        <v>747856535</v>
      </c>
      <c r="G60" s="875">
        <v>804230729</v>
      </c>
      <c r="H60" s="916">
        <v>107.5</v>
      </c>
    </row>
    <row r="61" spans="1:8" ht="13.5" x14ac:dyDescent="0.2">
      <c r="A61" s="852" t="s">
        <v>482</v>
      </c>
      <c r="B61" s="851">
        <v>42491534624.770012</v>
      </c>
      <c r="C61" s="851">
        <v>41558079147.320015</v>
      </c>
      <c r="D61" s="851">
        <v>48441907472.059998</v>
      </c>
      <c r="E61" s="851">
        <v>49809510367.880005</v>
      </c>
      <c r="F61" s="851">
        <v>53279528483</v>
      </c>
      <c r="G61" s="851">
        <v>61449317227</v>
      </c>
      <c r="H61" s="916">
        <v>115.3</v>
      </c>
    </row>
    <row r="62" spans="1:8" x14ac:dyDescent="0.2">
      <c r="A62" s="850" t="s">
        <v>483</v>
      </c>
      <c r="B62" s="875">
        <v>5000000</v>
      </c>
      <c r="C62" s="875">
        <v>0</v>
      </c>
      <c r="D62" s="875">
        <v>42350000</v>
      </c>
      <c r="E62" s="876">
        <v>10650000</v>
      </c>
      <c r="F62" s="875"/>
      <c r="G62" s="875"/>
      <c r="H62" s="916" t="s">
        <v>89</v>
      </c>
    </row>
    <row r="63" spans="1:8" ht="25.5" x14ac:dyDescent="0.2">
      <c r="A63" s="850" t="s">
        <v>758</v>
      </c>
      <c r="B63" s="875"/>
      <c r="C63" s="875"/>
      <c r="D63" s="875"/>
      <c r="E63" s="880"/>
      <c r="F63" s="875"/>
      <c r="G63" s="875"/>
      <c r="H63" s="916" t="s">
        <v>89</v>
      </c>
    </row>
    <row r="64" spans="1:8" ht="25.5" x14ac:dyDescent="0.2">
      <c r="A64" s="846" t="s">
        <v>757</v>
      </c>
      <c r="B64" s="875"/>
      <c r="C64" s="875"/>
      <c r="D64" s="875"/>
      <c r="E64" s="880"/>
      <c r="F64" s="875"/>
      <c r="G64" s="875"/>
      <c r="H64" s="916" t="s">
        <v>89</v>
      </c>
    </row>
    <row r="65" spans="1:8" ht="25.5" x14ac:dyDescent="0.2">
      <c r="A65" s="846" t="s">
        <v>759</v>
      </c>
      <c r="B65" s="875">
        <v>11391537</v>
      </c>
      <c r="C65" s="875">
        <v>0</v>
      </c>
      <c r="D65" s="875">
        <v>12900000</v>
      </c>
      <c r="E65" s="880">
        <v>0</v>
      </c>
      <c r="F65" s="875"/>
      <c r="G65" s="875"/>
      <c r="H65" s="916" t="s">
        <v>89</v>
      </c>
    </row>
    <row r="66" spans="1:8" ht="25.5" x14ac:dyDescent="0.2">
      <c r="A66" s="846" t="s">
        <v>484</v>
      </c>
      <c r="B66" s="875"/>
      <c r="C66" s="875">
        <v>376950455.22000003</v>
      </c>
      <c r="D66" s="875">
        <v>187987346.74000001</v>
      </c>
      <c r="E66" s="876">
        <v>191721843.52000001</v>
      </c>
      <c r="F66" s="875"/>
      <c r="G66" s="875"/>
      <c r="H66" s="916" t="s">
        <v>89</v>
      </c>
    </row>
    <row r="67" spans="1:8" x14ac:dyDescent="0.2">
      <c r="A67" s="846" t="s">
        <v>485</v>
      </c>
      <c r="B67" s="875"/>
      <c r="C67" s="875"/>
      <c r="D67" s="875"/>
      <c r="E67" s="880"/>
      <c r="F67" s="875">
        <v>200000</v>
      </c>
      <c r="G67" s="875">
        <v>200000</v>
      </c>
      <c r="H67" s="916">
        <v>100</v>
      </c>
    </row>
    <row r="68" spans="1:8" x14ac:dyDescent="0.2">
      <c r="A68" s="846" t="s">
        <v>486</v>
      </c>
      <c r="B68" s="875"/>
      <c r="C68" s="875"/>
      <c r="D68" s="875"/>
      <c r="E68" s="880"/>
      <c r="F68" s="875"/>
      <c r="G68" s="875"/>
      <c r="H68" s="916" t="s">
        <v>89</v>
      </c>
    </row>
    <row r="69" spans="1:8" ht="13.5" x14ac:dyDescent="0.2">
      <c r="A69" s="853" t="s">
        <v>487</v>
      </c>
      <c r="B69" s="851">
        <v>16391537</v>
      </c>
      <c r="C69" s="851">
        <v>376950455.22000003</v>
      </c>
      <c r="D69" s="851">
        <v>243237346.74000001</v>
      </c>
      <c r="E69" s="851">
        <v>202371843.52000001</v>
      </c>
      <c r="F69" s="851">
        <v>200000</v>
      </c>
      <c r="G69" s="851">
        <v>200000</v>
      </c>
      <c r="H69" s="916">
        <v>100</v>
      </c>
    </row>
    <row r="70" spans="1:8" ht="25.5" x14ac:dyDescent="0.2">
      <c r="A70" s="846" t="s">
        <v>488</v>
      </c>
      <c r="B70" s="875">
        <v>0</v>
      </c>
      <c r="C70" s="875"/>
      <c r="D70" s="875"/>
      <c r="E70" s="875"/>
      <c r="F70" s="875"/>
      <c r="G70" s="875"/>
      <c r="H70" s="916" t="s">
        <v>89</v>
      </c>
    </row>
    <row r="71" spans="1:8" x14ac:dyDescent="0.2">
      <c r="A71" s="846" t="s">
        <v>489</v>
      </c>
      <c r="B71" s="875">
        <v>0</v>
      </c>
      <c r="C71" s="875"/>
      <c r="D71" s="875"/>
      <c r="E71" s="875"/>
      <c r="F71" s="875"/>
      <c r="G71" s="875"/>
      <c r="H71" s="916" t="s">
        <v>89</v>
      </c>
    </row>
    <row r="72" spans="1:8" ht="25.5" x14ac:dyDescent="0.2">
      <c r="A72" s="850" t="s">
        <v>490</v>
      </c>
      <c r="B72" s="875">
        <v>0</v>
      </c>
      <c r="C72" s="875"/>
      <c r="D72" s="875"/>
      <c r="E72" s="875"/>
      <c r="F72" s="875"/>
      <c r="G72" s="875"/>
      <c r="H72" s="916" t="s">
        <v>89</v>
      </c>
    </row>
    <row r="73" spans="1:8" ht="25.5" x14ac:dyDescent="0.2">
      <c r="A73" s="112" t="s">
        <v>760</v>
      </c>
      <c r="B73" s="79">
        <v>0</v>
      </c>
      <c r="C73" s="79"/>
      <c r="D73" s="79"/>
      <c r="E73" s="79"/>
      <c r="F73" s="875"/>
      <c r="G73" s="875"/>
      <c r="H73" s="916" t="s">
        <v>89</v>
      </c>
    </row>
    <row r="74" spans="1:8" ht="26.25" thickBot="1" x14ac:dyDescent="0.25">
      <c r="A74" s="846" t="s">
        <v>763</v>
      </c>
      <c r="B74" s="926">
        <v>0</v>
      </c>
      <c r="C74" s="926"/>
      <c r="D74" s="926"/>
      <c r="E74" s="926"/>
      <c r="F74" s="926"/>
      <c r="G74" s="926"/>
      <c r="H74" s="927" t="s">
        <v>89</v>
      </c>
    </row>
    <row r="75" spans="1:8" ht="26.25" thickBot="1" x14ac:dyDescent="0.25">
      <c r="A75" s="497" t="s">
        <v>761</v>
      </c>
      <c r="B75" s="928">
        <v>0</v>
      </c>
      <c r="C75" s="928"/>
      <c r="D75" s="928"/>
      <c r="E75" s="928"/>
      <c r="F75" s="928"/>
      <c r="G75" s="928"/>
      <c r="H75" s="929" t="s">
        <v>89</v>
      </c>
    </row>
    <row r="76" spans="1:8" ht="38.25" x14ac:dyDescent="0.2">
      <c r="A76" s="112" t="s">
        <v>762</v>
      </c>
      <c r="B76" s="79">
        <v>0</v>
      </c>
      <c r="C76" s="79"/>
      <c r="D76" s="79"/>
      <c r="E76" s="79"/>
      <c r="F76" s="79"/>
      <c r="G76" s="79"/>
      <c r="H76" s="930" t="s">
        <v>89</v>
      </c>
    </row>
    <row r="77" spans="1:8" x14ac:dyDescent="0.2">
      <c r="A77" s="846" t="s">
        <v>491</v>
      </c>
      <c r="B77" s="875">
        <v>0</v>
      </c>
      <c r="C77" s="875"/>
      <c r="D77" s="875"/>
      <c r="E77" s="876">
        <v>317806181.60000002</v>
      </c>
      <c r="F77" s="875">
        <v>500000000</v>
      </c>
      <c r="G77" s="875">
        <v>500000000</v>
      </c>
      <c r="H77" s="916">
        <v>100</v>
      </c>
    </row>
    <row r="78" spans="1:8" ht="13.5" x14ac:dyDescent="0.2">
      <c r="A78" s="853" t="s">
        <v>492</v>
      </c>
      <c r="B78" s="742">
        <v>0</v>
      </c>
      <c r="C78" s="742">
        <v>0</v>
      </c>
      <c r="D78" s="851">
        <v>0</v>
      </c>
      <c r="E78" s="742">
        <v>317806181.60000002</v>
      </c>
      <c r="F78" s="742">
        <v>500000000</v>
      </c>
      <c r="G78" s="742">
        <v>500000000</v>
      </c>
      <c r="H78" s="916">
        <v>100</v>
      </c>
    </row>
    <row r="79" spans="1:8" ht="13.5" x14ac:dyDescent="0.2">
      <c r="A79" s="854" t="s">
        <v>824</v>
      </c>
      <c r="B79" s="159"/>
      <c r="C79" s="159"/>
      <c r="D79" s="160"/>
      <c r="E79" s="572">
        <v>7033338309.3299999</v>
      </c>
      <c r="F79" s="876">
        <v>5191846500</v>
      </c>
      <c r="G79" s="875">
        <v>7537749000</v>
      </c>
      <c r="H79" s="916">
        <v>145.19999999999999</v>
      </c>
    </row>
    <row r="80" spans="1:8" ht="13.5" x14ac:dyDescent="0.2">
      <c r="A80" s="848" t="s">
        <v>825</v>
      </c>
      <c r="B80" s="849">
        <v>0</v>
      </c>
      <c r="C80" s="849">
        <v>0</v>
      </c>
      <c r="D80" s="849">
        <v>0</v>
      </c>
      <c r="E80" s="849">
        <v>7033338309.3299999</v>
      </c>
      <c r="F80" s="849">
        <v>5191846500</v>
      </c>
      <c r="G80" s="849">
        <v>7537749000</v>
      </c>
      <c r="H80" s="916">
        <v>145.19999999999999</v>
      </c>
    </row>
    <row r="81" spans="1:8" x14ac:dyDescent="0.2">
      <c r="A81" s="496" t="s">
        <v>493</v>
      </c>
      <c r="B81" s="875">
        <v>1831783223.2</v>
      </c>
      <c r="C81" s="875">
        <v>3335607050.3600001</v>
      </c>
      <c r="D81" s="875">
        <v>3815695824.0300002</v>
      </c>
      <c r="E81" s="876">
        <v>4709550757.9099998</v>
      </c>
      <c r="F81" s="876">
        <v>121310562800</v>
      </c>
      <c r="G81" s="875">
        <v>18590083978</v>
      </c>
      <c r="H81" s="916">
        <v>15.3</v>
      </c>
    </row>
    <row r="82" spans="1:8" x14ac:dyDescent="0.2">
      <c r="A82" s="496" t="s">
        <v>494</v>
      </c>
      <c r="B82" s="875"/>
      <c r="C82" s="875">
        <v>0</v>
      </c>
      <c r="D82" s="875">
        <v>0</v>
      </c>
      <c r="E82" s="880">
        <v>0</v>
      </c>
      <c r="F82" s="875"/>
      <c r="G82" s="875">
        <v>0</v>
      </c>
      <c r="H82" s="916" t="s">
        <v>89</v>
      </c>
    </row>
    <row r="83" spans="1:8" ht="14.25" thickBot="1" x14ac:dyDescent="0.25">
      <c r="A83" s="743" t="s">
        <v>495</v>
      </c>
      <c r="B83" s="744">
        <v>1831783223.2</v>
      </c>
      <c r="C83" s="744">
        <v>3335607050.3600001</v>
      </c>
      <c r="D83" s="744">
        <v>3815695824.0300002</v>
      </c>
      <c r="E83" s="744">
        <v>4709550757.9099998</v>
      </c>
      <c r="F83" s="744">
        <v>121310562800</v>
      </c>
      <c r="G83" s="744">
        <v>18590083978</v>
      </c>
      <c r="H83" s="927">
        <v>15.3</v>
      </c>
    </row>
    <row r="84" spans="1:8" ht="16.5" thickBot="1" x14ac:dyDescent="0.25">
      <c r="A84" s="931" t="s">
        <v>496</v>
      </c>
      <c r="B84" s="932">
        <v>1135569809005.6699</v>
      </c>
      <c r="C84" s="932">
        <v>1198049915732.45</v>
      </c>
      <c r="D84" s="932">
        <v>1284518383435.2</v>
      </c>
      <c r="E84" s="932">
        <v>1412598929433.99</v>
      </c>
      <c r="F84" s="932">
        <v>1690387152466</v>
      </c>
      <c r="G84" s="932">
        <v>1621780707287</v>
      </c>
      <c r="H84" s="933">
        <v>95.9</v>
      </c>
    </row>
    <row r="85" spans="1:8" x14ac:dyDescent="0.2">
      <c r="A85" s="846" t="s">
        <v>497</v>
      </c>
      <c r="B85" s="875">
        <v>1911795358.3699999</v>
      </c>
      <c r="C85" s="875">
        <v>2461384557.6599998</v>
      </c>
      <c r="D85" s="875">
        <v>2296073955.0500002</v>
      </c>
      <c r="E85" s="876">
        <v>2630382407.46</v>
      </c>
      <c r="F85" s="876">
        <v>3370226491</v>
      </c>
      <c r="G85" s="875">
        <v>3371895921</v>
      </c>
      <c r="H85" s="930">
        <v>100</v>
      </c>
    </row>
    <row r="86" spans="1:8" x14ac:dyDescent="0.2">
      <c r="A86" s="846" t="s">
        <v>498</v>
      </c>
      <c r="B86" s="875">
        <v>9356644697.7099991</v>
      </c>
      <c r="C86" s="875">
        <v>11668877731.049999</v>
      </c>
      <c r="D86" s="875">
        <v>14353228936.6</v>
      </c>
      <c r="E86" s="876">
        <v>21236621755.48</v>
      </c>
      <c r="F86" s="876">
        <v>21428670278</v>
      </c>
      <c r="G86" s="875">
        <v>27645180008</v>
      </c>
      <c r="H86" s="916">
        <v>129</v>
      </c>
    </row>
    <row r="87" spans="1:8" x14ac:dyDescent="0.2">
      <c r="A87" s="846" t="s">
        <v>499</v>
      </c>
      <c r="B87" s="875">
        <v>24589923.890000001</v>
      </c>
      <c r="C87" s="875">
        <v>46316321.840000004</v>
      </c>
      <c r="D87" s="875">
        <v>40368823.850000001</v>
      </c>
      <c r="E87" s="876">
        <v>79084728.959999993</v>
      </c>
      <c r="F87" s="876">
        <v>5050000</v>
      </c>
      <c r="G87" s="875">
        <v>3050000</v>
      </c>
      <c r="H87" s="916">
        <v>60.4</v>
      </c>
    </row>
    <row r="88" spans="1:8" x14ac:dyDescent="0.2">
      <c r="A88" s="846" t="s">
        <v>500</v>
      </c>
      <c r="B88" s="923"/>
      <c r="C88" s="923"/>
      <c r="D88" s="923">
        <v>171510</v>
      </c>
      <c r="E88" s="925">
        <v>12100</v>
      </c>
      <c r="F88" s="876">
        <v>240000</v>
      </c>
      <c r="G88" s="875"/>
      <c r="H88" s="916">
        <v>0</v>
      </c>
    </row>
    <row r="89" spans="1:8" ht="13.5" x14ac:dyDescent="0.2">
      <c r="A89" s="852" t="s">
        <v>501</v>
      </c>
      <c r="B89" s="851">
        <v>11293029979.969997</v>
      </c>
      <c r="C89" s="851">
        <v>14176578610.549999</v>
      </c>
      <c r="D89" s="851">
        <v>16689843225.500002</v>
      </c>
      <c r="E89" s="851">
        <v>23946100991.899998</v>
      </c>
      <c r="F89" s="851">
        <v>24804186769</v>
      </c>
      <c r="G89" s="851">
        <v>31020125929</v>
      </c>
      <c r="H89" s="916">
        <v>125.1</v>
      </c>
    </row>
    <row r="90" spans="1:8" x14ac:dyDescent="0.2">
      <c r="A90" s="846" t="s">
        <v>502</v>
      </c>
      <c r="B90" s="875">
        <v>1849998015.1300001</v>
      </c>
      <c r="C90" s="875">
        <v>28000000</v>
      </c>
      <c r="D90" s="875">
        <v>180329800</v>
      </c>
      <c r="E90" s="876">
        <v>110606081.66</v>
      </c>
      <c r="F90" s="875">
        <v>285000000</v>
      </c>
      <c r="G90" s="875">
        <v>295000000</v>
      </c>
      <c r="H90" s="916">
        <v>103.5</v>
      </c>
    </row>
    <row r="91" spans="1:8" x14ac:dyDescent="0.2">
      <c r="A91" s="846" t="s">
        <v>503</v>
      </c>
      <c r="B91" s="923"/>
      <c r="C91" s="923"/>
      <c r="D91" s="923"/>
      <c r="E91" s="923"/>
      <c r="F91" s="875"/>
      <c r="G91" s="875"/>
      <c r="H91" s="916" t="s">
        <v>89</v>
      </c>
    </row>
    <row r="92" spans="1:8" ht="27" x14ac:dyDescent="0.2">
      <c r="A92" s="852" t="s">
        <v>764</v>
      </c>
      <c r="B92" s="851">
        <v>1849998015.1300001</v>
      </c>
      <c r="C92" s="851">
        <v>28000000</v>
      </c>
      <c r="D92" s="851">
        <v>180329800</v>
      </c>
      <c r="E92" s="851">
        <v>110606081.66</v>
      </c>
      <c r="F92" s="851">
        <v>285000000</v>
      </c>
      <c r="G92" s="851">
        <v>295000000</v>
      </c>
      <c r="H92" s="916">
        <v>103.5</v>
      </c>
    </row>
    <row r="93" spans="1:8" x14ac:dyDescent="0.2">
      <c r="A93" s="846" t="s">
        <v>504</v>
      </c>
      <c r="B93" s="875">
        <v>10584364869.809999</v>
      </c>
      <c r="C93" s="875">
        <v>7171614965.5600004</v>
      </c>
      <c r="D93" s="875">
        <v>16924723237.6</v>
      </c>
      <c r="E93" s="876">
        <v>13844416522.370001</v>
      </c>
      <c r="F93" s="876">
        <v>13812473333</v>
      </c>
      <c r="G93" s="875">
        <v>9017250566</v>
      </c>
      <c r="H93" s="916">
        <v>65.3</v>
      </c>
    </row>
    <row r="94" spans="1:8" x14ac:dyDescent="0.2">
      <c r="A94" s="846" t="s">
        <v>505</v>
      </c>
      <c r="B94" s="875">
        <v>974866098.46000004</v>
      </c>
      <c r="C94" s="875">
        <v>661403498.54999995</v>
      </c>
      <c r="D94" s="875">
        <v>2466293965.5500002</v>
      </c>
      <c r="E94" s="876">
        <v>3486569640.3200002</v>
      </c>
      <c r="F94" s="876">
        <v>2354517928</v>
      </c>
      <c r="G94" s="875">
        <v>120793146</v>
      </c>
      <c r="H94" s="916">
        <v>5.0999999999999996</v>
      </c>
    </row>
    <row r="95" spans="1:8" x14ac:dyDescent="0.2">
      <c r="A95" s="850" t="s">
        <v>506</v>
      </c>
      <c r="B95" s="875">
        <v>27800970466.889999</v>
      </c>
      <c r="C95" s="875">
        <v>35392689269.379997</v>
      </c>
      <c r="D95" s="875">
        <v>38200043450.82</v>
      </c>
      <c r="E95" s="876">
        <v>50878437872.900002</v>
      </c>
      <c r="F95" s="876">
        <v>68994731156</v>
      </c>
      <c r="G95" s="875">
        <v>86501274125</v>
      </c>
      <c r="H95" s="916">
        <v>125.4</v>
      </c>
    </row>
    <row r="96" spans="1:8" x14ac:dyDescent="0.2">
      <c r="A96" s="112" t="s">
        <v>507</v>
      </c>
      <c r="B96" s="79">
        <v>21327671262.360001</v>
      </c>
      <c r="C96" s="79">
        <v>12140483559.120001</v>
      </c>
      <c r="D96" s="79">
        <v>21241697572.57</v>
      </c>
      <c r="E96" s="899">
        <v>27496357911.09</v>
      </c>
      <c r="F96" s="876">
        <v>11543373194</v>
      </c>
      <c r="G96" s="875">
        <v>7569125457</v>
      </c>
      <c r="H96" s="916">
        <v>65.599999999999994</v>
      </c>
    </row>
    <row r="97" spans="1:8" x14ac:dyDescent="0.2">
      <c r="A97" s="850" t="s">
        <v>508</v>
      </c>
      <c r="B97" s="875">
        <v>8481248441.0100002</v>
      </c>
      <c r="C97" s="875">
        <v>9629117875.0699997</v>
      </c>
      <c r="D97" s="875">
        <v>18293744488.43</v>
      </c>
      <c r="E97" s="876">
        <v>16277753171.059999</v>
      </c>
      <c r="F97" s="876">
        <v>11490228761</v>
      </c>
      <c r="G97" s="875">
        <v>13507977978</v>
      </c>
      <c r="H97" s="916">
        <v>117.6</v>
      </c>
    </row>
    <row r="98" spans="1:8" ht="38.25" x14ac:dyDescent="0.2">
      <c r="A98" s="112" t="s">
        <v>882</v>
      </c>
      <c r="B98" s="79">
        <v>0</v>
      </c>
      <c r="C98" s="79">
        <v>113170891.34999999</v>
      </c>
      <c r="D98" s="79">
        <v>87105269.310000002</v>
      </c>
      <c r="E98" s="899">
        <v>115443496.47</v>
      </c>
      <c r="F98" s="880"/>
      <c r="G98" s="875"/>
      <c r="H98" s="916" t="s">
        <v>89</v>
      </c>
    </row>
    <row r="99" spans="1:8" x14ac:dyDescent="0.2">
      <c r="A99" s="846" t="s">
        <v>509</v>
      </c>
      <c r="B99" s="875">
        <v>958324057.36000001</v>
      </c>
      <c r="C99" s="875">
        <v>1473958912.8399999</v>
      </c>
      <c r="D99" s="875">
        <v>1444898080</v>
      </c>
      <c r="E99" s="876">
        <v>1707325202.95</v>
      </c>
      <c r="F99" s="880"/>
      <c r="G99" s="875"/>
      <c r="H99" s="916" t="s">
        <v>89</v>
      </c>
    </row>
    <row r="100" spans="1:8" x14ac:dyDescent="0.2">
      <c r="A100" s="846" t="s">
        <v>510</v>
      </c>
      <c r="B100" s="875">
        <v>131627691.75</v>
      </c>
      <c r="C100" s="875">
        <v>106217537.23999999</v>
      </c>
      <c r="D100" s="875">
        <v>158399321.65000001</v>
      </c>
      <c r="E100" s="876">
        <v>122207919.84999999</v>
      </c>
      <c r="F100" s="876">
        <v>158381040</v>
      </c>
      <c r="G100" s="875">
        <v>182194310</v>
      </c>
      <c r="H100" s="916">
        <v>115</v>
      </c>
    </row>
    <row r="101" spans="1:8" ht="13.5" x14ac:dyDescent="0.2">
      <c r="A101" s="852" t="s">
        <v>511</v>
      </c>
      <c r="B101" s="851">
        <v>70259072887.639999</v>
      </c>
      <c r="C101" s="851">
        <v>66688656509.109993</v>
      </c>
      <c r="D101" s="851">
        <v>98816905385.929993</v>
      </c>
      <c r="E101" s="851">
        <v>113928511737.01001</v>
      </c>
      <c r="F101" s="851">
        <v>108353705412</v>
      </c>
      <c r="G101" s="851">
        <v>116898615582</v>
      </c>
      <c r="H101" s="916">
        <v>107.9</v>
      </c>
    </row>
    <row r="102" spans="1:8" x14ac:dyDescent="0.2">
      <c r="A102" s="850" t="s">
        <v>512</v>
      </c>
      <c r="B102" s="875">
        <v>0</v>
      </c>
      <c r="C102" s="875"/>
      <c r="D102" s="875"/>
      <c r="E102" s="875"/>
      <c r="F102" s="875"/>
      <c r="G102" s="875"/>
      <c r="H102" s="916" t="s">
        <v>89</v>
      </c>
    </row>
    <row r="103" spans="1:8" ht="25.5" x14ac:dyDescent="0.2">
      <c r="A103" s="112" t="s">
        <v>513</v>
      </c>
      <c r="B103" s="875">
        <v>0</v>
      </c>
      <c r="C103" s="875"/>
      <c r="D103" s="875"/>
      <c r="E103" s="875"/>
      <c r="F103" s="875"/>
      <c r="G103" s="875"/>
      <c r="H103" s="916" t="s">
        <v>89</v>
      </c>
    </row>
    <row r="104" spans="1:8" ht="25.5" x14ac:dyDescent="0.2">
      <c r="A104" s="850" t="s">
        <v>765</v>
      </c>
      <c r="B104" s="875">
        <v>0</v>
      </c>
      <c r="C104" s="875"/>
      <c r="D104" s="875"/>
      <c r="E104" s="875"/>
      <c r="F104" s="875"/>
      <c r="G104" s="875"/>
      <c r="H104" s="916" t="s">
        <v>89</v>
      </c>
    </row>
    <row r="105" spans="1:8" ht="25.5" x14ac:dyDescent="0.2">
      <c r="A105" s="112" t="s">
        <v>514</v>
      </c>
      <c r="B105" s="875">
        <v>60000</v>
      </c>
      <c r="C105" s="875">
        <v>19784</v>
      </c>
      <c r="D105" s="875">
        <v>26194390.5</v>
      </c>
      <c r="E105" s="876">
        <v>48363378</v>
      </c>
      <c r="F105" s="875"/>
      <c r="G105" s="875"/>
      <c r="H105" s="916" t="s">
        <v>89</v>
      </c>
    </row>
    <row r="106" spans="1:8" x14ac:dyDescent="0.2">
      <c r="A106" s="846" t="s">
        <v>515</v>
      </c>
      <c r="B106" s="875">
        <v>0</v>
      </c>
      <c r="C106" s="875"/>
      <c r="D106" s="875"/>
      <c r="E106" s="875"/>
      <c r="F106" s="875"/>
      <c r="G106" s="875"/>
      <c r="H106" s="916" t="s">
        <v>89</v>
      </c>
    </row>
    <row r="107" spans="1:8" x14ac:dyDescent="0.2">
      <c r="A107" s="855" t="s">
        <v>516</v>
      </c>
      <c r="B107" s="875">
        <v>0</v>
      </c>
      <c r="C107" s="875"/>
      <c r="D107" s="875"/>
      <c r="E107" s="875"/>
      <c r="F107" s="875"/>
      <c r="G107" s="875"/>
      <c r="H107" s="916" t="s">
        <v>89</v>
      </c>
    </row>
    <row r="108" spans="1:8" x14ac:dyDescent="0.2">
      <c r="A108" s="855" t="s">
        <v>517</v>
      </c>
      <c r="B108" s="875">
        <v>0</v>
      </c>
      <c r="C108" s="875"/>
      <c r="D108" s="875"/>
      <c r="E108" s="875"/>
      <c r="F108" s="875"/>
      <c r="G108" s="875"/>
      <c r="H108" s="916" t="s">
        <v>89</v>
      </c>
    </row>
    <row r="109" spans="1:8" ht="13.5" x14ac:dyDescent="0.2">
      <c r="A109" s="856" t="s">
        <v>518</v>
      </c>
      <c r="B109" s="857">
        <v>60000</v>
      </c>
      <c r="C109" s="857">
        <v>19784</v>
      </c>
      <c r="D109" s="857">
        <v>26194390.5</v>
      </c>
      <c r="E109" s="857">
        <v>48363378</v>
      </c>
      <c r="F109" s="857">
        <v>0</v>
      </c>
      <c r="G109" s="857">
        <v>0</v>
      </c>
      <c r="H109" s="916" t="s">
        <v>89</v>
      </c>
    </row>
    <row r="110" spans="1:8" ht="25.5" x14ac:dyDescent="0.2">
      <c r="A110" s="850" t="s">
        <v>766</v>
      </c>
      <c r="B110" s="875">
        <v>0</v>
      </c>
      <c r="C110" s="875"/>
      <c r="D110" s="875"/>
      <c r="E110" s="875"/>
      <c r="F110" s="875"/>
      <c r="G110" s="875"/>
      <c r="H110" s="916" t="s">
        <v>89</v>
      </c>
    </row>
    <row r="111" spans="1:8" ht="25.5" x14ac:dyDescent="0.2">
      <c r="A111" s="850" t="s">
        <v>767</v>
      </c>
      <c r="B111" s="875">
        <v>0</v>
      </c>
      <c r="C111" s="875"/>
      <c r="D111" s="875"/>
      <c r="E111" s="875"/>
      <c r="F111" s="875"/>
      <c r="G111" s="875"/>
      <c r="H111" s="916" t="s">
        <v>89</v>
      </c>
    </row>
    <row r="112" spans="1:8" ht="25.5" x14ac:dyDescent="0.2">
      <c r="A112" s="850" t="s">
        <v>768</v>
      </c>
      <c r="B112" s="875">
        <v>0</v>
      </c>
      <c r="C112" s="875"/>
      <c r="D112" s="875"/>
      <c r="E112" s="875"/>
      <c r="F112" s="875"/>
      <c r="G112" s="875"/>
      <c r="H112" s="916" t="s">
        <v>89</v>
      </c>
    </row>
    <row r="113" spans="1:8" ht="25.5" x14ac:dyDescent="0.2">
      <c r="A113" s="850" t="s">
        <v>769</v>
      </c>
      <c r="B113" s="875">
        <v>0</v>
      </c>
      <c r="C113" s="875"/>
      <c r="D113" s="875"/>
      <c r="E113" s="875"/>
      <c r="F113" s="875"/>
      <c r="G113" s="875"/>
      <c r="H113" s="916" t="s">
        <v>89</v>
      </c>
    </row>
    <row r="114" spans="1:8" ht="25.5" x14ac:dyDescent="0.2">
      <c r="A114" s="850" t="s">
        <v>770</v>
      </c>
      <c r="B114" s="875">
        <v>0</v>
      </c>
      <c r="C114" s="875"/>
      <c r="D114" s="875"/>
      <c r="E114" s="875"/>
      <c r="F114" s="875"/>
      <c r="G114" s="875"/>
      <c r="H114" s="916" t="s">
        <v>89</v>
      </c>
    </row>
    <row r="115" spans="1:8" ht="25.5" x14ac:dyDescent="0.2">
      <c r="A115" s="850" t="s">
        <v>771</v>
      </c>
      <c r="B115" s="875">
        <v>0</v>
      </c>
      <c r="C115" s="875"/>
      <c r="D115" s="875"/>
      <c r="E115" s="875"/>
      <c r="F115" s="875"/>
      <c r="G115" s="875"/>
      <c r="H115" s="916" t="s">
        <v>89</v>
      </c>
    </row>
    <row r="116" spans="1:8" x14ac:dyDescent="0.2">
      <c r="A116" s="850" t="s">
        <v>519</v>
      </c>
      <c r="B116" s="875">
        <v>0</v>
      </c>
      <c r="C116" s="875"/>
      <c r="D116" s="875"/>
      <c r="E116" s="875"/>
      <c r="F116" s="875"/>
      <c r="G116" s="875"/>
      <c r="H116" s="916" t="s">
        <v>89</v>
      </c>
    </row>
    <row r="117" spans="1:8" ht="13.5" x14ac:dyDescent="0.2">
      <c r="A117" s="856" t="s">
        <v>520</v>
      </c>
      <c r="B117" s="857">
        <v>0</v>
      </c>
      <c r="C117" s="857">
        <v>0</v>
      </c>
      <c r="D117" s="857">
        <v>0</v>
      </c>
      <c r="E117" s="857">
        <v>0</v>
      </c>
      <c r="F117" s="857">
        <v>0</v>
      </c>
      <c r="G117" s="857">
        <v>0</v>
      </c>
      <c r="H117" s="916" t="s">
        <v>89</v>
      </c>
    </row>
    <row r="118" spans="1:8" x14ac:dyDescent="0.2">
      <c r="A118" s="858" t="s">
        <v>521</v>
      </c>
      <c r="B118" s="875">
        <v>871548483.54999995</v>
      </c>
      <c r="C118" s="875">
        <v>852485403.35000002</v>
      </c>
      <c r="D118" s="875">
        <v>742737098.82000005</v>
      </c>
      <c r="E118" s="876">
        <f>1105703279.25+1</f>
        <v>1105703280.25</v>
      </c>
      <c r="F118" s="876">
        <v>40988679106</v>
      </c>
      <c r="G118" s="875">
        <v>38341580992</v>
      </c>
      <c r="H118" s="916">
        <v>93.5</v>
      </c>
    </row>
    <row r="119" spans="1:8" ht="14.25" thickBot="1" x14ac:dyDescent="0.25">
      <c r="A119" s="745" t="s">
        <v>522</v>
      </c>
      <c r="B119" s="746">
        <v>871548483.54999995</v>
      </c>
      <c r="C119" s="746">
        <v>852485403.35000002</v>
      </c>
      <c r="D119" s="746">
        <v>742737098.82000005</v>
      </c>
      <c r="E119" s="746">
        <f>1105703279.25+1</f>
        <v>1105703280.25</v>
      </c>
      <c r="F119" s="746">
        <v>40988679106</v>
      </c>
      <c r="G119" s="803">
        <v>38341580992</v>
      </c>
      <c r="H119" s="934">
        <v>93.5</v>
      </c>
    </row>
    <row r="120" spans="1:8" ht="31.5" customHeight="1" thickBot="1" x14ac:dyDescent="0.25">
      <c r="A120" s="935" t="s">
        <v>523</v>
      </c>
      <c r="B120" s="932">
        <v>84273709366.289993</v>
      </c>
      <c r="C120" s="932">
        <v>81745740307.009995</v>
      </c>
      <c r="D120" s="932">
        <v>116456009900.75</v>
      </c>
      <c r="E120" s="932">
        <f>139139285467.82+1</f>
        <v>139139285468.82001</v>
      </c>
      <c r="F120" s="932">
        <v>174431571287</v>
      </c>
      <c r="G120" s="936">
        <v>186555322503</v>
      </c>
      <c r="H120" s="933">
        <v>107</v>
      </c>
    </row>
    <row r="121" spans="1:8" ht="35.25" customHeight="1" thickBot="1" x14ac:dyDescent="0.25">
      <c r="A121" s="937" t="s">
        <v>524</v>
      </c>
      <c r="B121" s="938">
        <v>1219843518371.96</v>
      </c>
      <c r="C121" s="938">
        <v>1279795656039.46</v>
      </c>
      <c r="D121" s="938">
        <v>1400974393335.95</v>
      </c>
      <c r="E121" s="938">
        <v>1551738214901.8101</v>
      </c>
      <c r="F121" s="938">
        <v>1864818723753</v>
      </c>
      <c r="G121" s="938">
        <v>1808336029790</v>
      </c>
      <c r="H121" s="933">
        <v>97</v>
      </c>
    </row>
    <row r="122" spans="1:8" ht="35.25" customHeight="1" thickBot="1" x14ac:dyDescent="0.25">
      <c r="A122" s="939" t="s">
        <v>772</v>
      </c>
      <c r="B122" s="940">
        <v>61774041352.330078</v>
      </c>
      <c r="C122" s="940">
        <v>-6151273919.4399414</v>
      </c>
      <c r="D122" s="940">
        <v>2943628735.7800293</v>
      </c>
      <c r="E122" s="940">
        <v>-28515737355.080078</v>
      </c>
      <c r="F122" s="940">
        <v>-500000000000</v>
      </c>
      <c r="G122" s="940">
        <v>-320000000000</v>
      </c>
      <c r="H122" s="941"/>
    </row>
    <row r="123" spans="1:8" ht="13.5" thickTop="1" x14ac:dyDescent="0.2">
      <c r="A123" s="724"/>
      <c r="B123" s="63"/>
      <c r="C123" s="63"/>
      <c r="D123" s="63"/>
      <c r="E123" s="63"/>
      <c r="F123" s="63"/>
      <c r="G123" s="836"/>
      <c r="H123" s="725" t="s">
        <v>89</v>
      </c>
    </row>
    <row r="124" spans="1:8" x14ac:dyDescent="0.2">
      <c r="A124" s="942"/>
      <c r="B124" s="836"/>
      <c r="C124" s="836"/>
      <c r="D124" s="836"/>
      <c r="E124" s="836"/>
      <c r="F124" s="836"/>
      <c r="G124" s="836"/>
      <c r="H124" s="943" t="s">
        <v>89</v>
      </c>
    </row>
    <row r="125" spans="1:8" ht="13.5" thickBot="1" x14ac:dyDescent="0.25">
      <c r="A125" s="942"/>
      <c r="B125" s="836"/>
      <c r="C125" s="836"/>
      <c r="D125" s="836"/>
      <c r="E125" s="836"/>
      <c r="F125" s="836"/>
      <c r="G125" s="150"/>
      <c r="H125" s="943" t="s">
        <v>89</v>
      </c>
    </row>
    <row r="126" spans="1:8" ht="16.5" thickTop="1" x14ac:dyDescent="0.2">
      <c r="A126" s="747" t="s">
        <v>832</v>
      </c>
      <c r="B126" s="64"/>
      <c r="C126" s="64"/>
      <c r="D126" s="64"/>
      <c r="E126" s="64"/>
      <c r="F126" s="748"/>
      <c r="G126" s="748"/>
      <c r="H126" s="749" t="s">
        <v>89</v>
      </c>
    </row>
    <row r="127" spans="1:8" x14ac:dyDescent="0.2">
      <c r="A127" s="114"/>
      <c r="B127" s="65"/>
      <c r="C127" s="65"/>
      <c r="D127" s="65"/>
      <c r="E127" s="65"/>
      <c r="F127" s="66"/>
      <c r="G127" s="66"/>
      <c r="H127" s="750" t="s">
        <v>89</v>
      </c>
    </row>
    <row r="128" spans="1:8" ht="12.75" hidden="1" customHeight="1" x14ac:dyDescent="0.2">
      <c r="A128" s="114" t="s">
        <v>525</v>
      </c>
      <c r="B128" s="66">
        <v>30775000000</v>
      </c>
      <c r="C128" s="66">
        <v>409903000000</v>
      </c>
      <c r="D128" s="66">
        <v>183977000000</v>
      </c>
      <c r="E128" s="66">
        <v>6840000000</v>
      </c>
      <c r="F128" s="66">
        <v>200000000000</v>
      </c>
      <c r="G128" s="66">
        <v>200000000000</v>
      </c>
      <c r="H128" s="916">
        <v>100</v>
      </c>
    </row>
    <row r="129" spans="1:8" ht="12.75" hidden="1" customHeight="1" x14ac:dyDescent="0.2">
      <c r="A129" s="114" t="s">
        <v>526</v>
      </c>
      <c r="B129" s="66">
        <v>-110987000000</v>
      </c>
      <c r="C129" s="66">
        <v>-370108982321</v>
      </c>
      <c r="D129" s="66">
        <v>-223840989424</v>
      </c>
      <c r="E129" s="66">
        <v>-6460000000</v>
      </c>
      <c r="F129" s="66">
        <v>-40000000000</v>
      </c>
      <c r="G129" s="66">
        <v>-68560000000</v>
      </c>
      <c r="H129" s="916" t="b">
        <v>0</v>
      </c>
    </row>
    <row r="130" spans="1:8" ht="12.75" hidden="1" customHeight="1" x14ac:dyDescent="0.2">
      <c r="A130" s="114" t="s">
        <v>527</v>
      </c>
      <c r="B130" s="66">
        <v>76211668928.179993</v>
      </c>
      <c r="C130" s="66">
        <v>72293523097.369995</v>
      </c>
      <c r="D130" s="66">
        <v>11918722742.790001</v>
      </c>
      <c r="E130" s="66">
        <v>6567873469.5100002</v>
      </c>
      <c r="F130" s="575"/>
      <c r="G130" s="66"/>
      <c r="H130" s="916" t="s">
        <v>89</v>
      </c>
    </row>
    <row r="131" spans="1:8" ht="25.5" hidden="1" customHeight="1" x14ac:dyDescent="0.2">
      <c r="A131" s="114" t="s">
        <v>528</v>
      </c>
      <c r="B131" s="66">
        <v>-78406126118.610001</v>
      </c>
      <c r="C131" s="66">
        <v>-72293523097.369995</v>
      </c>
      <c r="D131" s="66">
        <v>-11918722742.790001</v>
      </c>
      <c r="E131" s="66">
        <v>-5964847436.9499998</v>
      </c>
      <c r="F131" s="575"/>
      <c r="G131" s="66"/>
      <c r="H131" s="916" t="s">
        <v>89</v>
      </c>
    </row>
    <row r="132" spans="1:8" ht="38.25" hidden="1" customHeight="1" x14ac:dyDescent="0.2">
      <c r="A132" s="114" t="s">
        <v>833</v>
      </c>
      <c r="B132" s="66">
        <v>-46420660748.010002</v>
      </c>
      <c r="C132" s="66">
        <v>2821702591.23</v>
      </c>
      <c r="D132" s="66">
        <v>58808793761.209999</v>
      </c>
      <c r="E132" s="66">
        <v>1666496554.22</v>
      </c>
      <c r="F132" s="575"/>
      <c r="G132" s="66"/>
      <c r="H132" s="916" t="s">
        <v>89</v>
      </c>
    </row>
    <row r="133" spans="1:8" ht="38.25" hidden="1" customHeight="1" x14ac:dyDescent="0.2">
      <c r="A133" s="114" t="s">
        <v>834</v>
      </c>
      <c r="B133" s="66">
        <v>-300595529.86000001</v>
      </c>
      <c r="C133" s="66">
        <v>-4488146331.25</v>
      </c>
      <c r="D133" s="66">
        <v>-1343191320.3199999</v>
      </c>
      <c r="E133" s="66">
        <v>-23852460283.029999</v>
      </c>
      <c r="F133" s="66">
        <v>18873830871</v>
      </c>
      <c r="G133" s="66">
        <v>18783830871</v>
      </c>
      <c r="H133" s="916">
        <v>99.5</v>
      </c>
    </row>
    <row r="134" spans="1:8" ht="12.75" hidden="1" customHeight="1" x14ac:dyDescent="0.2">
      <c r="A134" s="114" t="s">
        <v>529</v>
      </c>
      <c r="B134" s="66">
        <v>8311383545</v>
      </c>
      <c r="C134" s="66">
        <v>18247666956.639999</v>
      </c>
      <c r="D134" s="66">
        <v>7202801422.6000004</v>
      </c>
      <c r="E134" s="66">
        <v>14393882990.93</v>
      </c>
      <c r="F134" s="575"/>
      <c r="G134" s="66"/>
      <c r="H134" s="916" t="s">
        <v>89</v>
      </c>
    </row>
    <row r="135" spans="1:8" ht="12.75" hidden="1" customHeight="1" x14ac:dyDescent="0.2">
      <c r="A135" s="114" t="s">
        <v>530</v>
      </c>
      <c r="B135" s="66">
        <v>-23715808545</v>
      </c>
      <c r="C135" s="66">
        <v>-3842626956.6399999</v>
      </c>
      <c r="D135" s="66">
        <v>-20556586422.599998</v>
      </c>
      <c r="E135" s="66">
        <v>-16117719156.09</v>
      </c>
      <c r="F135" s="575"/>
      <c r="G135" s="66"/>
      <c r="H135" s="916" t="s">
        <v>89</v>
      </c>
    </row>
    <row r="136" spans="1:8" x14ac:dyDescent="0.2">
      <c r="A136" s="115" t="s">
        <v>531</v>
      </c>
      <c r="B136" s="98">
        <v>-144532138468.29999</v>
      </c>
      <c r="C136" s="98">
        <v>52532613938.980003</v>
      </c>
      <c r="D136" s="98">
        <v>4247828016.8900099</v>
      </c>
      <c r="E136" s="98">
        <v>-22926773861</v>
      </c>
      <c r="F136" s="98">
        <v>178873830871</v>
      </c>
      <c r="G136" s="98">
        <v>150223830871</v>
      </c>
      <c r="H136" s="916"/>
    </row>
    <row r="137" spans="1:8" ht="12.75" hidden="1" customHeight="1" x14ac:dyDescent="0.2">
      <c r="A137" s="114" t="s">
        <v>532</v>
      </c>
      <c r="B137" s="98">
        <v>212639984390</v>
      </c>
      <c r="C137" s="98">
        <v>213734085966</v>
      </c>
      <c r="D137" s="98">
        <v>259329868439</v>
      </c>
      <c r="E137" s="98">
        <v>291228400054</v>
      </c>
      <c r="F137" s="98">
        <v>482990454595</v>
      </c>
      <c r="G137" s="98">
        <v>323327642925</v>
      </c>
      <c r="H137" s="916">
        <v>66.900000000000006</v>
      </c>
    </row>
    <row r="138" spans="1:8" ht="12.75" hidden="1" customHeight="1" x14ac:dyDescent="0.2">
      <c r="A138" s="114" t="s">
        <v>533</v>
      </c>
      <c r="B138" s="98">
        <v>-175140280288.92999</v>
      </c>
      <c r="C138" s="98">
        <v>-230012325667.07001</v>
      </c>
      <c r="D138" s="98">
        <v>-203860524131.10001</v>
      </c>
      <c r="E138" s="98">
        <v>-243174336243.35001</v>
      </c>
      <c r="F138" s="98">
        <v>-161234854825</v>
      </c>
      <c r="G138" s="98">
        <v>-168518740000</v>
      </c>
      <c r="H138" s="916" t="b">
        <v>0</v>
      </c>
    </row>
    <row r="139" spans="1:8" ht="12.75" hidden="1" customHeight="1" x14ac:dyDescent="0.2">
      <c r="A139" s="114" t="s">
        <v>534</v>
      </c>
      <c r="B139" s="98"/>
      <c r="C139" s="98"/>
      <c r="D139" s="98"/>
      <c r="E139" s="574"/>
      <c r="F139" s="576"/>
      <c r="G139" s="144"/>
      <c r="H139" s="916" t="s">
        <v>89</v>
      </c>
    </row>
    <row r="140" spans="1:8" ht="25.5" hidden="1" customHeight="1" x14ac:dyDescent="0.2">
      <c r="A140" s="114" t="s">
        <v>535</v>
      </c>
      <c r="B140" s="98"/>
      <c r="C140" s="98"/>
      <c r="D140" s="98"/>
      <c r="E140" s="574"/>
      <c r="F140" s="576"/>
      <c r="G140" s="144"/>
      <c r="H140" s="916" t="s">
        <v>89</v>
      </c>
    </row>
    <row r="141" spans="1:8" ht="12.75" hidden="1" customHeight="1" x14ac:dyDescent="0.2">
      <c r="A141" s="114" t="s">
        <v>536</v>
      </c>
      <c r="B141" s="98"/>
      <c r="C141" s="98"/>
      <c r="D141" s="98"/>
      <c r="E141" s="574"/>
      <c r="F141" s="576"/>
      <c r="G141" s="144"/>
      <c r="H141" s="916" t="s">
        <v>89</v>
      </c>
    </row>
    <row r="142" spans="1:8" ht="12.75" hidden="1" customHeight="1" x14ac:dyDescent="0.2">
      <c r="A142" s="114" t="s">
        <v>537</v>
      </c>
      <c r="B142" s="98"/>
      <c r="C142" s="98"/>
      <c r="D142" s="98"/>
      <c r="E142" s="574"/>
      <c r="F142" s="576"/>
      <c r="G142" s="144"/>
      <c r="H142" s="916" t="s">
        <v>89</v>
      </c>
    </row>
    <row r="143" spans="1:8" ht="12.75" hidden="1" customHeight="1" x14ac:dyDescent="0.2">
      <c r="A143" s="114" t="s">
        <v>538</v>
      </c>
      <c r="B143" s="98"/>
      <c r="C143" s="98"/>
      <c r="D143" s="98"/>
      <c r="E143" s="574"/>
      <c r="F143" s="576"/>
      <c r="G143" s="144"/>
      <c r="H143" s="916" t="s">
        <v>89</v>
      </c>
    </row>
    <row r="144" spans="1:8" x14ac:dyDescent="0.2">
      <c r="A144" s="115" t="s">
        <v>539</v>
      </c>
      <c r="B144" s="98">
        <v>37499704101.070007</v>
      </c>
      <c r="C144" s="98">
        <v>-16278239701.070007</v>
      </c>
      <c r="D144" s="98">
        <v>55469344307.900002</v>
      </c>
      <c r="E144" s="98">
        <v>48054063810.649994</v>
      </c>
      <c r="F144" s="98">
        <v>321755599770</v>
      </c>
      <c r="G144" s="98">
        <v>154808902925</v>
      </c>
      <c r="H144" s="916">
        <v>48.1</v>
      </c>
    </row>
    <row r="145" spans="1:8" ht="13.5" x14ac:dyDescent="0.2">
      <c r="A145" s="751" t="s">
        <v>540</v>
      </c>
      <c r="B145" s="67">
        <v>-107032434367.22998</v>
      </c>
      <c r="C145" s="67">
        <v>36254374237.909996</v>
      </c>
      <c r="D145" s="67">
        <v>59717172324.790009</v>
      </c>
      <c r="E145" s="67">
        <v>25127289948.649994</v>
      </c>
      <c r="F145" s="67">
        <v>500629430641</v>
      </c>
      <c r="G145" s="67">
        <v>305032733796</v>
      </c>
      <c r="H145" s="916">
        <v>60.9</v>
      </c>
    </row>
    <row r="146" spans="1:8" ht="12.75" hidden="1" customHeight="1" x14ac:dyDescent="0.2">
      <c r="A146" s="114" t="s">
        <v>541</v>
      </c>
      <c r="B146" s="66"/>
      <c r="C146" s="66">
        <v>0</v>
      </c>
      <c r="D146" s="66"/>
      <c r="E146" s="575"/>
      <c r="F146" s="103"/>
      <c r="G146" s="103"/>
      <c r="H146" s="916" t="s">
        <v>89</v>
      </c>
    </row>
    <row r="147" spans="1:8" ht="12.75" hidden="1" customHeight="1" x14ac:dyDescent="0.2">
      <c r="A147" s="114" t="s">
        <v>542</v>
      </c>
      <c r="B147" s="66"/>
      <c r="C147" s="66">
        <v>0</v>
      </c>
      <c r="D147" s="66"/>
      <c r="E147" s="575"/>
      <c r="F147" s="66"/>
      <c r="G147" s="66"/>
      <c r="H147" s="916" t="s">
        <v>89</v>
      </c>
    </row>
    <row r="148" spans="1:8" ht="12.75" hidden="1" customHeight="1" x14ac:dyDescent="0.2">
      <c r="A148" s="114" t="s">
        <v>543</v>
      </c>
      <c r="B148" s="66"/>
      <c r="C148" s="66">
        <v>0</v>
      </c>
      <c r="D148" s="66">
        <v>75741829942.770004</v>
      </c>
      <c r="E148" s="66">
        <v>52203275000</v>
      </c>
      <c r="F148" s="66"/>
      <c r="G148" s="66"/>
      <c r="H148" s="916" t="s">
        <v>89</v>
      </c>
    </row>
    <row r="149" spans="1:8" ht="25.5" hidden="1" customHeight="1" x14ac:dyDescent="0.2">
      <c r="A149" s="114" t="s">
        <v>544</v>
      </c>
      <c r="B149" s="66"/>
      <c r="C149" s="66">
        <v>0</v>
      </c>
      <c r="D149" s="66">
        <v>-36406100907.760002</v>
      </c>
      <c r="E149" s="66">
        <v>-78623875000</v>
      </c>
      <c r="F149" s="66">
        <v>-13910000000</v>
      </c>
      <c r="G149" s="66">
        <v>0</v>
      </c>
      <c r="H149" s="916" t="b">
        <v>0</v>
      </c>
    </row>
    <row r="150" spans="1:8" ht="25.5" hidden="1" customHeight="1" x14ac:dyDescent="0.2">
      <c r="A150" s="114" t="s">
        <v>835</v>
      </c>
      <c r="B150" s="66"/>
      <c r="C150" s="66">
        <v>0</v>
      </c>
      <c r="D150" s="66"/>
      <c r="E150" s="575"/>
      <c r="F150" s="66"/>
      <c r="G150" s="66"/>
      <c r="H150" s="916" t="s">
        <v>89</v>
      </c>
    </row>
    <row r="151" spans="1:8" ht="25.5" hidden="1" customHeight="1" x14ac:dyDescent="0.2">
      <c r="A151" s="114" t="s">
        <v>836</v>
      </c>
      <c r="B151" s="66"/>
      <c r="C151" s="66">
        <v>0</v>
      </c>
      <c r="D151" s="66"/>
      <c r="E151" s="575"/>
      <c r="F151" s="66"/>
      <c r="G151" s="66"/>
      <c r="H151" s="916" t="s">
        <v>89</v>
      </c>
    </row>
    <row r="152" spans="1:8" ht="12.75" hidden="1" customHeight="1" x14ac:dyDescent="0.2">
      <c r="A152" s="114" t="s">
        <v>545</v>
      </c>
      <c r="B152" s="66">
        <v>2702000000</v>
      </c>
      <c r="C152" s="66">
        <v>1189650000</v>
      </c>
      <c r="D152" s="66">
        <v>6760550579.4200001</v>
      </c>
      <c r="E152" s="66">
        <v>13732907759.299999</v>
      </c>
      <c r="F152" s="66"/>
      <c r="G152" s="66"/>
      <c r="H152" s="916" t="s">
        <v>89</v>
      </c>
    </row>
    <row r="153" spans="1:8" ht="12.75" hidden="1" customHeight="1" x14ac:dyDescent="0.2">
      <c r="A153" s="114" t="s">
        <v>546</v>
      </c>
      <c r="B153" s="66">
        <v>-5541150000</v>
      </c>
      <c r="C153" s="66">
        <v>-3891650000</v>
      </c>
      <c r="D153" s="66">
        <v>-6765885048.5799999</v>
      </c>
      <c r="E153" s="66">
        <v>-13863588769.459999</v>
      </c>
      <c r="F153" s="66"/>
      <c r="G153" s="66"/>
      <c r="H153" s="916" t="s">
        <v>89</v>
      </c>
    </row>
    <row r="154" spans="1:8" x14ac:dyDescent="0.2">
      <c r="A154" s="115" t="s">
        <v>547</v>
      </c>
      <c r="B154" s="98">
        <v>-2839150000</v>
      </c>
      <c r="C154" s="98">
        <v>-2702000000</v>
      </c>
      <c r="D154" s="98">
        <v>39330394565.849998</v>
      </c>
      <c r="E154" s="98">
        <v>-26551281010</v>
      </c>
      <c r="F154" s="98">
        <v>-13910000000</v>
      </c>
      <c r="G154" s="98">
        <v>0</v>
      </c>
      <c r="H154" s="916"/>
    </row>
    <row r="155" spans="1:8" ht="13.5" hidden="1" customHeight="1" x14ac:dyDescent="0.2">
      <c r="A155" s="114" t="s">
        <v>548</v>
      </c>
      <c r="B155" s="98"/>
      <c r="C155" s="98">
        <v>0</v>
      </c>
      <c r="D155" s="98"/>
      <c r="E155" s="574"/>
      <c r="F155" s="98">
        <v>39910000000</v>
      </c>
      <c r="G155" s="98">
        <v>55000000000</v>
      </c>
      <c r="H155" s="916">
        <v>137.80000000000001</v>
      </c>
    </row>
    <row r="156" spans="1:8" ht="12.75" hidden="1" customHeight="1" x14ac:dyDescent="0.2">
      <c r="A156" s="114" t="s">
        <v>549</v>
      </c>
      <c r="B156" s="98">
        <v>-12592500000</v>
      </c>
      <c r="C156" s="98">
        <v>0</v>
      </c>
      <c r="D156" s="98">
        <v>-51360000000</v>
      </c>
      <c r="E156" s="574">
        <v>0</v>
      </c>
      <c r="F156" s="98">
        <v>-26000000000</v>
      </c>
      <c r="G156" s="98">
        <v>-52050000000</v>
      </c>
      <c r="H156" s="916" t="b">
        <v>0</v>
      </c>
    </row>
    <row r="157" spans="1:8" ht="12.75" hidden="1" customHeight="1" x14ac:dyDescent="0.2">
      <c r="A157" s="114" t="s">
        <v>550</v>
      </c>
      <c r="B157" s="98"/>
      <c r="C157" s="98">
        <v>0</v>
      </c>
      <c r="D157" s="98"/>
      <c r="E157" s="574"/>
      <c r="F157" s="98">
        <v>3200000000</v>
      </c>
      <c r="G157" s="98">
        <v>15500000000</v>
      </c>
      <c r="H157" s="916">
        <v>484.4</v>
      </c>
    </row>
    <row r="158" spans="1:8" ht="25.5" hidden="1" customHeight="1" x14ac:dyDescent="0.2">
      <c r="A158" s="114" t="s">
        <v>551</v>
      </c>
      <c r="B158" s="98">
        <v>-1680755641.1800001</v>
      </c>
      <c r="C158" s="98">
        <v>-5064240641.1800003</v>
      </c>
      <c r="D158" s="98">
        <v>-8028270641.1800003</v>
      </c>
      <c r="E158" s="98">
        <v>-4680755641.1800003</v>
      </c>
      <c r="F158" s="98">
        <v>-3829430641</v>
      </c>
      <c r="G158" s="98">
        <v>-3482733796</v>
      </c>
      <c r="H158" s="916" t="b">
        <v>0</v>
      </c>
    </row>
    <row r="159" spans="1:8" ht="12.75" hidden="1" customHeight="1" x14ac:dyDescent="0.2">
      <c r="A159" s="114" t="s">
        <v>552</v>
      </c>
      <c r="B159" s="98"/>
      <c r="C159" s="98">
        <v>0</v>
      </c>
      <c r="D159" s="98"/>
      <c r="E159" s="574"/>
      <c r="F159" s="98"/>
      <c r="G159" s="98"/>
      <c r="H159" s="916" t="s">
        <v>89</v>
      </c>
    </row>
    <row r="160" spans="1:8" ht="12.75" hidden="1" customHeight="1" x14ac:dyDescent="0.2">
      <c r="A160" s="114" t="s">
        <v>553</v>
      </c>
      <c r="B160" s="98">
        <v>12592500000</v>
      </c>
      <c r="C160" s="98">
        <v>0</v>
      </c>
      <c r="D160" s="98">
        <v>11988752556.219999</v>
      </c>
      <c r="E160" s="574">
        <v>0</v>
      </c>
      <c r="F160" s="98"/>
      <c r="G160" s="98"/>
      <c r="H160" s="916" t="s">
        <v>89</v>
      </c>
    </row>
    <row r="161" spans="1:8" ht="12.75" hidden="1" customHeight="1" x14ac:dyDescent="0.2">
      <c r="A161" s="114" t="s">
        <v>554</v>
      </c>
      <c r="B161" s="98">
        <v>-12560420152.43</v>
      </c>
      <c r="C161" s="98">
        <v>0</v>
      </c>
      <c r="D161" s="98">
        <v>-11063354614.440001</v>
      </c>
      <c r="E161" s="574">
        <v>0</v>
      </c>
      <c r="F161" s="98"/>
      <c r="G161" s="98"/>
      <c r="H161" s="916" t="s">
        <v>89</v>
      </c>
    </row>
    <row r="162" spans="1:8" x14ac:dyDescent="0.2">
      <c r="A162" s="115" t="s">
        <v>555</v>
      </c>
      <c r="B162" s="98">
        <v>-14241175793.610001</v>
      </c>
      <c r="C162" s="98">
        <v>-5064240641.1800003</v>
      </c>
      <c r="D162" s="98">
        <v>-58462872699.400002</v>
      </c>
      <c r="E162" s="98">
        <v>-4680755641.1800003</v>
      </c>
      <c r="F162" s="98">
        <v>13280569359</v>
      </c>
      <c r="G162" s="98">
        <v>14967266204</v>
      </c>
      <c r="H162" s="916">
        <v>112.7</v>
      </c>
    </row>
    <row r="163" spans="1:8" ht="13.5" x14ac:dyDescent="0.2">
      <c r="A163" s="751" t="s">
        <v>556</v>
      </c>
      <c r="B163" s="67">
        <v>-17080325793.610001</v>
      </c>
      <c r="C163" s="67">
        <v>-7766240641.1800003</v>
      </c>
      <c r="D163" s="67">
        <v>-19132478133.550003</v>
      </c>
      <c r="E163" s="67">
        <v>-31232036651.18</v>
      </c>
      <c r="F163" s="67">
        <v>-629430641</v>
      </c>
      <c r="G163" s="67">
        <v>14967266204</v>
      </c>
      <c r="H163" s="916"/>
    </row>
    <row r="164" spans="1:8" ht="25.5" hidden="1" customHeight="1" x14ac:dyDescent="0.2">
      <c r="A164" s="114" t="s">
        <v>780</v>
      </c>
      <c r="B164" s="66">
        <v>-718369.32</v>
      </c>
      <c r="C164" s="66">
        <v>25309.59</v>
      </c>
      <c r="D164" s="66">
        <v>8090075.6900000004</v>
      </c>
      <c r="E164" s="66">
        <v>1420738217.6099999</v>
      </c>
      <c r="F164" s="66"/>
      <c r="G164" s="66"/>
      <c r="H164" s="916" t="s">
        <v>89</v>
      </c>
    </row>
    <row r="165" spans="1:8" ht="13.5" hidden="1" customHeight="1" x14ac:dyDescent="0.2">
      <c r="A165" s="114" t="s">
        <v>557</v>
      </c>
      <c r="B165" s="66"/>
      <c r="C165" s="66"/>
      <c r="D165" s="66"/>
      <c r="E165" s="575"/>
      <c r="F165" s="66"/>
      <c r="G165" s="66"/>
      <c r="H165" s="916" t="s">
        <v>89</v>
      </c>
    </row>
    <row r="166" spans="1:8" ht="25.5" hidden="1" customHeight="1" x14ac:dyDescent="0.2">
      <c r="A166" s="114" t="s">
        <v>781</v>
      </c>
      <c r="B166" s="66">
        <v>0</v>
      </c>
      <c r="C166" s="66">
        <v>-132150000</v>
      </c>
      <c r="D166" s="66">
        <v>0</v>
      </c>
      <c r="E166" s="66">
        <v>-35100000</v>
      </c>
      <c r="F166" s="66"/>
      <c r="G166" s="66"/>
      <c r="H166" s="916" t="s">
        <v>89</v>
      </c>
    </row>
    <row r="167" spans="1:8" ht="25.5" hidden="1" customHeight="1" x14ac:dyDescent="0.2">
      <c r="A167" s="115" t="s">
        <v>838</v>
      </c>
      <c r="B167" s="98">
        <v>-718369.32</v>
      </c>
      <c r="C167" s="98">
        <v>-132124690.41</v>
      </c>
      <c r="D167" s="98">
        <v>8090075.6900000004</v>
      </c>
      <c r="E167" s="98">
        <v>1385638217.6099999</v>
      </c>
      <c r="F167" s="98">
        <v>0</v>
      </c>
      <c r="G167" s="98">
        <v>0</v>
      </c>
      <c r="H167" s="916" t="s">
        <v>89</v>
      </c>
    </row>
    <row r="168" spans="1:8" ht="40.5" x14ac:dyDescent="0.2">
      <c r="A168" s="751" t="s">
        <v>837</v>
      </c>
      <c r="B168" s="67">
        <v>-718369.32</v>
      </c>
      <c r="C168" s="67">
        <v>-132124690.41</v>
      </c>
      <c r="D168" s="67">
        <v>8090075.6900000004</v>
      </c>
      <c r="E168" s="67">
        <v>1385638217.6099999</v>
      </c>
      <c r="F168" s="67">
        <v>0</v>
      </c>
      <c r="G168" s="67">
        <v>0</v>
      </c>
      <c r="H168" s="916" t="s">
        <v>89</v>
      </c>
    </row>
    <row r="169" spans="1:8" ht="39.75" hidden="1" customHeight="1" x14ac:dyDescent="0.2">
      <c r="A169" s="115" t="s">
        <v>558</v>
      </c>
      <c r="B169" s="66">
        <v>4500588172.2299995</v>
      </c>
      <c r="C169" s="66">
        <v>6407574277.7799997</v>
      </c>
      <c r="D169" s="66">
        <v>0</v>
      </c>
      <c r="E169" s="575"/>
      <c r="F169" s="66">
        <v>0</v>
      </c>
      <c r="G169" s="66"/>
      <c r="H169" s="916" t="s">
        <v>89</v>
      </c>
    </row>
    <row r="170" spans="1:8" ht="25.5" hidden="1" customHeight="1" x14ac:dyDescent="0.2">
      <c r="A170" s="115" t="s">
        <v>559</v>
      </c>
      <c r="B170" s="66">
        <v>-5160512588.8999996</v>
      </c>
      <c r="C170" s="66">
        <v>-6407574277.7799997</v>
      </c>
      <c r="D170" s="66">
        <v>0</v>
      </c>
      <c r="E170" s="575"/>
      <c r="F170" s="66">
        <v>0</v>
      </c>
      <c r="G170" s="66"/>
      <c r="H170" s="916" t="s">
        <v>89</v>
      </c>
    </row>
    <row r="171" spans="1:8" ht="38.25" hidden="1" customHeight="1" x14ac:dyDescent="0.2">
      <c r="A171" s="115" t="s">
        <v>779</v>
      </c>
      <c r="B171" s="66">
        <v>360107655000</v>
      </c>
      <c r="C171" s="66">
        <v>381750000000</v>
      </c>
      <c r="D171" s="66">
        <v>586595000000</v>
      </c>
      <c r="E171" s="66">
        <v>637498700000</v>
      </c>
      <c r="F171" s="66">
        <v>0</v>
      </c>
      <c r="G171" s="66"/>
      <c r="H171" s="916" t="s">
        <v>89</v>
      </c>
    </row>
    <row r="172" spans="1:8" ht="38.25" hidden="1" customHeight="1" x14ac:dyDescent="0.2">
      <c r="A172" s="115" t="s">
        <v>778</v>
      </c>
      <c r="B172" s="66">
        <v>-360107655000</v>
      </c>
      <c r="C172" s="66">
        <v>-381750000000</v>
      </c>
      <c r="D172" s="66">
        <v>-586595000000</v>
      </c>
      <c r="E172" s="66">
        <v>-637498700000</v>
      </c>
      <c r="F172" s="66">
        <v>0</v>
      </c>
      <c r="G172" s="66"/>
      <c r="H172" s="916" t="s">
        <v>89</v>
      </c>
    </row>
    <row r="173" spans="1:8" ht="38.25" x14ac:dyDescent="0.2">
      <c r="A173" s="115" t="s">
        <v>777</v>
      </c>
      <c r="B173" s="98">
        <v>-659924416.66998291</v>
      </c>
      <c r="C173" s="98">
        <v>0</v>
      </c>
      <c r="D173" s="98">
        <v>0</v>
      </c>
      <c r="E173" s="98">
        <v>0</v>
      </c>
      <c r="F173" s="98">
        <v>0</v>
      </c>
      <c r="G173" s="98">
        <v>0</v>
      </c>
      <c r="H173" s="916" t="s">
        <v>89</v>
      </c>
    </row>
    <row r="174" spans="1:8" ht="38.25" hidden="1" customHeight="1" x14ac:dyDescent="0.2">
      <c r="A174" s="115" t="s">
        <v>776</v>
      </c>
      <c r="B174" s="98"/>
      <c r="C174" s="98">
        <v>3600000000</v>
      </c>
      <c r="D174" s="98">
        <v>0</v>
      </c>
      <c r="E174" s="98">
        <v>1980000000</v>
      </c>
      <c r="F174" s="98">
        <v>0</v>
      </c>
      <c r="G174" s="98"/>
      <c r="H174" s="916" t="s">
        <v>89</v>
      </c>
    </row>
    <row r="175" spans="1:8" ht="38.25" hidden="1" customHeight="1" x14ac:dyDescent="0.2">
      <c r="A175" s="115" t="s">
        <v>775</v>
      </c>
      <c r="B175" s="98"/>
      <c r="C175" s="98"/>
      <c r="D175" s="98"/>
      <c r="E175" s="574"/>
      <c r="F175" s="98">
        <v>0</v>
      </c>
      <c r="G175" s="98"/>
      <c r="H175" s="916" t="s">
        <v>89</v>
      </c>
    </row>
    <row r="176" spans="1:8" ht="38.25" x14ac:dyDescent="0.2">
      <c r="A176" s="115" t="s">
        <v>774</v>
      </c>
      <c r="B176" s="98">
        <v>0</v>
      </c>
      <c r="C176" s="98">
        <v>3600000000</v>
      </c>
      <c r="D176" s="98">
        <v>0</v>
      </c>
      <c r="E176" s="98">
        <v>1980000000</v>
      </c>
      <c r="F176" s="98">
        <v>0</v>
      </c>
      <c r="G176" s="98">
        <v>0</v>
      </c>
      <c r="H176" s="916" t="s">
        <v>89</v>
      </c>
    </row>
    <row r="177" spans="1:8" ht="27" x14ac:dyDescent="0.2">
      <c r="A177" s="751" t="s">
        <v>773</v>
      </c>
      <c r="B177" s="67">
        <v>-659924416.66998291</v>
      </c>
      <c r="C177" s="67">
        <v>3600000000</v>
      </c>
      <c r="D177" s="67">
        <v>0</v>
      </c>
      <c r="E177" s="67">
        <v>1980000000</v>
      </c>
      <c r="F177" s="67">
        <v>0</v>
      </c>
      <c r="G177" s="67">
        <v>0</v>
      </c>
      <c r="H177" s="916" t="s">
        <v>89</v>
      </c>
    </row>
    <row r="178" spans="1:8" ht="38.25" hidden="1" customHeight="1" x14ac:dyDescent="0.2">
      <c r="A178" s="114" t="s">
        <v>839</v>
      </c>
      <c r="B178" s="98"/>
      <c r="C178" s="98">
        <v>0</v>
      </c>
      <c r="D178" s="98">
        <v>0</v>
      </c>
      <c r="E178" s="574"/>
      <c r="F178" s="98"/>
      <c r="G178" s="98"/>
      <c r="H178" s="916" t="s">
        <v>89</v>
      </c>
    </row>
    <row r="179" spans="1:8" ht="12.75" hidden="1" customHeight="1" x14ac:dyDescent="0.2">
      <c r="A179" s="114" t="s">
        <v>560</v>
      </c>
      <c r="B179" s="98">
        <v>1775921.99</v>
      </c>
      <c r="C179" s="98">
        <v>-12080758.26</v>
      </c>
      <c r="D179" s="98">
        <v>-229628212.66999999</v>
      </c>
      <c r="E179" s="98">
        <v>-8079758.9500000002</v>
      </c>
      <c r="F179" s="98"/>
      <c r="G179" s="98"/>
      <c r="H179" s="916" t="s">
        <v>89</v>
      </c>
    </row>
    <row r="180" spans="1:8" ht="25.5" hidden="1" customHeight="1" x14ac:dyDescent="0.2">
      <c r="A180" s="114" t="s">
        <v>840</v>
      </c>
      <c r="B180" s="98">
        <v>62997585672.510002</v>
      </c>
      <c r="C180" s="98">
        <v>-25792654228.619999</v>
      </c>
      <c r="D180" s="98">
        <v>-43306784790.040001</v>
      </c>
      <c r="E180" s="98">
        <v>31262925598.52</v>
      </c>
      <c r="F180" s="98"/>
      <c r="G180" s="98"/>
      <c r="H180" s="916" t="s">
        <v>89</v>
      </c>
    </row>
    <row r="181" spans="1:8" x14ac:dyDescent="0.2">
      <c r="A181" s="115" t="s">
        <v>561</v>
      </c>
      <c r="B181" s="113">
        <v>62999361594.5</v>
      </c>
      <c r="C181" s="113">
        <v>-25804734986.879997</v>
      </c>
      <c r="D181" s="113">
        <v>-43536413002.709999</v>
      </c>
      <c r="E181" s="113">
        <v>31254845839.57</v>
      </c>
      <c r="F181" s="113">
        <v>0</v>
      </c>
      <c r="G181" s="113">
        <v>0</v>
      </c>
      <c r="H181" s="916" t="s">
        <v>89</v>
      </c>
    </row>
    <row r="182" spans="1:8" ht="13.5" x14ac:dyDescent="0.2">
      <c r="A182" s="751" t="s">
        <v>562</v>
      </c>
      <c r="B182" s="67">
        <v>62999361594.5</v>
      </c>
      <c r="C182" s="67">
        <v>-25804734986.879997</v>
      </c>
      <c r="D182" s="67">
        <v>-43536413002.709999</v>
      </c>
      <c r="E182" s="67">
        <v>31254845839.57</v>
      </c>
      <c r="F182" s="67">
        <v>0</v>
      </c>
      <c r="G182" s="67">
        <v>0</v>
      </c>
      <c r="H182" s="916" t="s">
        <v>89</v>
      </c>
    </row>
    <row r="183" spans="1:8" ht="16.5" thickBot="1" x14ac:dyDescent="0.25">
      <c r="A183" s="944" t="s">
        <v>563</v>
      </c>
      <c r="B183" s="945">
        <v>-61774041352.329971</v>
      </c>
      <c r="C183" s="945">
        <v>6151273919.4399986</v>
      </c>
      <c r="D183" s="945">
        <v>-2943628735.7799911</v>
      </c>
      <c r="E183" s="945">
        <v>28515737354.649994</v>
      </c>
      <c r="F183" s="945">
        <v>500000000000</v>
      </c>
      <c r="G183" s="945">
        <v>320000000000</v>
      </c>
      <c r="H183" s="946">
        <v>64</v>
      </c>
    </row>
    <row r="184" spans="1:8" ht="14.25" thickTop="1" thickBot="1" x14ac:dyDescent="0.25">
      <c r="A184" s="724"/>
      <c r="B184" s="145"/>
      <c r="C184" s="145"/>
      <c r="D184" s="145"/>
      <c r="E184" s="145"/>
      <c r="F184" s="145"/>
      <c r="G184" s="145"/>
      <c r="H184" s="145" t="s">
        <v>89</v>
      </c>
    </row>
    <row r="185" spans="1:8" ht="13.5" thickBot="1" x14ac:dyDescent="0.25">
      <c r="A185" s="752" t="s">
        <v>787</v>
      </c>
      <c r="B185" s="753">
        <v>1.068115234375E-4</v>
      </c>
      <c r="C185" s="753">
        <v>5.7220458984375E-5</v>
      </c>
      <c r="D185" s="753">
        <v>3.814697265625E-5</v>
      </c>
      <c r="E185" s="753">
        <v>-0.430084228515625</v>
      </c>
      <c r="F185" s="753">
        <v>0</v>
      </c>
      <c r="G185" s="753">
        <v>0</v>
      </c>
      <c r="H185" s="929" t="s">
        <v>89</v>
      </c>
    </row>
    <row r="186" spans="1:8" x14ac:dyDescent="0.2">
      <c r="A186" s="947"/>
      <c r="B186" s="838"/>
      <c r="C186" s="838"/>
      <c r="D186" s="838"/>
      <c r="E186" s="838"/>
      <c r="F186" s="838"/>
      <c r="G186" s="7"/>
      <c r="H186" s="948"/>
    </row>
    <row r="187" spans="1:8" x14ac:dyDescent="0.2">
      <c r="A187" s="735" t="s">
        <v>789</v>
      </c>
      <c r="G187" s="6"/>
      <c r="H187" s="754"/>
    </row>
    <row r="188" spans="1:8" x14ac:dyDescent="0.2">
      <c r="A188" s="755"/>
      <c r="B188" s="6"/>
      <c r="C188" s="6"/>
      <c r="D188" s="6"/>
      <c r="E188" s="6"/>
      <c r="F188" s="6"/>
      <c r="G188" s="949"/>
      <c r="H188" s="7" t="s">
        <v>89</v>
      </c>
    </row>
    <row r="189" spans="1:8" ht="17.25" customHeight="1" x14ac:dyDescent="0.2">
      <c r="A189" s="950"/>
      <c r="B189" s="950"/>
      <c r="C189" s="950"/>
      <c r="D189" s="950"/>
      <c r="E189" s="950"/>
      <c r="F189" s="950"/>
      <c r="G189" s="949"/>
      <c r="H189" s="950"/>
    </row>
    <row r="190" spans="1:8" x14ac:dyDescent="0.2">
      <c r="G190" s="7"/>
    </row>
    <row r="191" spans="1:8" x14ac:dyDescent="0.2">
      <c r="G191" s="7"/>
    </row>
    <row r="192" spans="1:8" x14ac:dyDescent="0.2">
      <c r="G192" s="7"/>
    </row>
    <row r="193" spans="7:7" x14ac:dyDescent="0.2">
      <c r="G193" s="7"/>
    </row>
    <row r="194" spans="7:7" x14ac:dyDescent="0.2">
      <c r="G194" s="7"/>
    </row>
    <row r="195" spans="7:7" x14ac:dyDescent="0.2">
      <c r="G195" s="7"/>
    </row>
    <row r="196" spans="7:7" x14ac:dyDescent="0.2">
      <c r="G196" s="7"/>
    </row>
    <row r="197" spans="7:7" x14ac:dyDescent="0.2">
      <c r="G197" s="7"/>
    </row>
    <row r="198" spans="7:7" x14ac:dyDescent="0.2">
      <c r="G198" s="7"/>
    </row>
    <row r="199" spans="7:7" x14ac:dyDescent="0.2">
      <c r="G199" s="7"/>
    </row>
    <row r="200" spans="7:7" x14ac:dyDescent="0.2">
      <c r="G200" s="7"/>
    </row>
    <row r="201" spans="7:7" x14ac:dyDescent="0.2">
      <c r="G201" s="7"/>
    </row>
    <row r="202" spans="7:7" x14ac:dyDescent="0.2">
      <c r="G202" s="7"/>
    </row>
    <row r="203" spans="7:7" x14ac:dyDescent="0.2">
      <c r="G203" s="7"/>
    </row>
    <row r="204" spans="7:7" x14ac:dyDescent="0.2">
      <c r="G204" s="7"/>
    </row>
    <row r="205" spans="7:7" x14ac:dyDescent="0.2">
      <c r="G205" s="7"/>
    </row>
    <row r="206" spans="7:7" x14ac:dyDescent="0.2">
      <c r="G206" s="7"/>
    </row>
    <row r="207" spans="7:7" x14ac:dyDescent="0.2">
      <c r="G207" s="951"/>
    </row>
    <row r="208" spans="7:7" x14ac:dyDescent="0.2">
      <c r="G208" s="952"/>
    </row>
    <row r="209" spans="7:7" x14ac:dyDescent="0.2">
      <c r="G209" s="952"/>
    </row>
    <row r="210" spans="7:7" x14ac:dyDescent="0.2">
      <c r="G210" s="952"/>
    </row>
    <row r="211" spans="7:7" x14ac:dyDescent="0.2">
      <c r="G211" s="952"/>
    </row>
    <row r="212" spans="7:7" x14ac:dyDescent="0.2">
      <c r="G212" s="952"/>
    </row>
    <row r="213" spans="7:7" x14ac:dyDescent="0.2">
      <c r="G213" s="952"/>
    </row>
    <row r="214" spans="7:7" x14ac:dyDescent="0.2">
      <c r="G214" s="952"/>
    </row>
    <row r="215" spans="7:7" x14ac:dyDescent="0.2">
      <c r="G215" s="952"/>
    </row>
    <row r="216" spans="7:7" x14ac:dyDescent="0.2">
      <c r="G216" s="952"/>
    </row>
    <row r="217" spans="7:7" x14ac:dyDescent="0.2">
      <c r="G217" s="952"/>
    </row>
    <row r="218" spans="7:7" x14ac:dyDescent="0.2">
      <c r="G218" s="952"/>
    </row>
    <row r="219" spans="7:7" x14ac:dyDescent="0.2">
      <c r="G219" s="952"/>
    </row>
    <row r="220" spans="7:7" x14ac:dyDescent="0.2">
      <c r="G220" s="952"/>
    </row>
    <row r="221" spans="7:7" x14ac:dyDescent="0.2">
      <c r="G221" s="953"/>
    </row>
    <row r="222" spans="7:7" x14ac:dyDescent="0.2">
      <c r="G222" s="953"/>
    </row>
    <row r="223" spans="7:7" x14ac:dyDescent="0.2">
      <c r="G223" s="953"/>
    </row>
    <row r="224" spans="7:7" x14ac:dyDescent="0.2">
      <c r="G224" s="953"/>
    </row>
    <row r="225" spans="7:7" x14ac:dyDescent="0.2">
      <c r="G225" s="953"/>
    </row>
    <row r="226" spans="7:7" x14ac:dyDescent="0.2">
      <c r="G226" s="953"/>
    </row>
    <row r="227" spans="7:7" x14ac:dyDescent="0.2">
      <c r="G227" s="953"/>
    </row>
    <row r="228" spans="7:7" x14ac:dyDescent="0.2">
      <c r="G228" s="953"/>
    </row>
    <row r="229" spans="7:7" x14ac:dyDescent="0.2">
      <c r="G229" s="953"/>
    </row>
    <row r="230" spans="7:7" x14ac:dyDescent="0.2">
      <c r="G230" s="953"/>
    </row>
    <row r="231" spans="7:7" ht="13.5" x14ac:dyDescent="0.2">
      <c r="G231" s="148"/>
    </row>
    <row r="232" spans="7:7" x14ac:dyDescent="0.2">
      <c r="G232" s="953"/>
    </row>
    <row r="233" spans="7:7" x14ac:dyDescent="0.2">
      <c r="G233" s="953"/>
    </row>
    <row r="234" spans="7:7" x14ac:dyDescent="0.2">
      <c r="G234" s="953"/>
    </row>
    <row r="235" spans="7:7" x14ac:dyDescent="0.2">
      <c r="G235" s="953"/>
    </row>
    <row r="236" spans="7:7" x14ac:dyDescent="0.2">
      <c r="G236" s="953"/>
    </row>
    <row r="237" spans="7:7" x14ac:dyDescent="0.2">
      <c r="G237" s="953"/>
    </row>
    <row r="238" spans="7:7" x14ac:dyDescent="0.2">
      <c r="G238" s="953"/>
    </row>
    <row r="239" spans="7:7" x14ac:dyDescent="0.2">
      <c r="G239" s="953"/>
    </row>
    <row r="240" spans="7:7" ht="13.5" x14ac:dyDescent="0.2">
      <c r="G240" s="149"/>
    </row>
    <row r="241" spans="7:7" x14ac:dyDescent="0.2">
      <c r="G241" s="7"/>
    </row>
    <row r="242" spans="7:7" x14ac:dyDescent="0.2">
      <c r="G242" s="7"/>
    </row>
    <row r="243" spans="7:7" x14ac:dyDescent="0.2">
      <c r="G243" s="7"/>
    </row>
    <row r="244" spans="7:7" x14ac:dyDescent="0.2">
      <c r="G244" s="7"/>
    </row>
    <row r="245" spans="7:7" x14ac:dyDescent="0.2">
      <c r="G245" s="7"/>
    </row>
    <row r="246" spans="7:7" x14ac:dyDescent="0.2">
      <c r="G246" s="7"/>
    </row>
    <row r="247" spans="7:7" x14ac:dyDescent="0.2">
      <c r="G247" s="7"/>
    </row>
    <row r="248" spans="7:7" x14ac:dyDescent="0.2">
      <c r="G248" s="7"/>
    </row>
    <row r="249" spans="7:7" x14ac:dyDescent="0.2">
      <c r="G249" s="7"/>
    </row>
    <row r="250" spans="7:7" x14ac:dyDescent="0.2">
      <c r="G250" s="7"/>
    </row>
    <row r="251" spans="7:7" x14ac:dyDescent="0.2">
      <c r="G251" s="7"/>
    </row>
    <row r="252" spans="7:7" x14ac:dyDescent="0.2">
      <c r="G252" s="7"/>
    </row>
    <row r="253" spans="7:7" x14ac:dyDescent="0.2">
      <c r="G253" s="7"/>
    </row>
    <row r="254" spans="7:7" x14ac:dyDescent="0.2">
      <c r="G254" s="7"/>
    </row>
    <row r="255" spans="7:7" x14ac:dyDescent="0.2">
      <c r="G255" s="7"/>
    </row>
    <row r="256" spans="7:7" x14ac:dyDescent="0.2">
      <c r="G256" s="7"/>
    </row>
    <row r="257" spans="7:7" x14ac:dyDescent="0.2">
      <c r="G257" s="7"/>
    </row>
    <row r="258" spans="7:7" x14ac:dyDescent="0.2">
      <c r="G258" s="7"/>
    </row>
    <row r="259" spans="7:7" x14ac:dyDescent="0.2">
      <c r="G259" s="7"/>
    </row>
    <row r="260" spans="7:7" x14ac:dyDescent="0.2">
      <c r="G260" s="7"/>
    </row>
    <row r="261" spans="7:7" x14ac:dyDescent="0.2">
      <c r="G261" s="7"/>
    </row>
    <row r="262" spans="7:7" x14ac:dyDescent="0.2">
      <c r="G262" s="7"/>
    </row>
    <row r="263" spans="7:7" x14ac:dyDescent="0.2">
      <c r="G263" s="7"/>
    </row>
    <row r="264" spans="7:7" x14ac:dyDescent="0.2">
      <c r="G264" s="7"/>
    </row>
    <row r="265" spans="7:7" x14ac:dyDescent="0.2">
      <c r="G265" s="7"/>
    </row>
    <row r="266" spans="7:7" x14ac:dyDescent="0.2">
      <c r="G266" s="7"/>
    </row>
    <row r="267" spans="7:7" x14ac:dyDescent="0.2">
      <c r="G267" s="7"/>
    </row>
    <row r="268" spans="7:7" x14ac:dyDescent="0.2">
      <c r="G268" s="7"/>
    </row>
    <row r="269" spans="7:7" x14ac:dyDescent="0.2">
      <c r="G269" s="7"/>
    </row>
    <row r="270" spans="7:7" x14ac:dyDescent="0.2">
      <c r="G270" s="7"/>
    </row>
    <row r="271" spans="7:7" x14ac:dyDescent="0.2">
      <c r="G271" s="7"/>
    </row>
    <row r="272" spans="7:7" x14ac:dyDescent="0.2">
      <c r="G272" s="7"/>
    </row>
    <row r="273" spans="7:7" x14ac:dyDescent="0.2">
      <c r="G273" s="7"/>
    </row>
    <row r="274" spans="7:7" x14ac:dyDescent="0.2">
      <c r="G274" s="7"/>
    </row>
    <row r="275" spans="7:7" x14ac:dyDescent="0.2">
      <c r="G275" s="7"/>
    </row>
    <row r="276" spans="7:7" x14ac:dyDescent="0.2">
      <c r="G276" s="7"/>
    </row>
    <row r="277" spans="7:7" x14ac:dyDescent="0.2">
      <c r="G277" s="7"/>
    </row>
    <row r="278" spans="7:7" x14ac:dyDescent="0.2">
      <c r="G278" s="7"/>
    </row>
    <row r="279" spans="7:7" x14ac:dyDescent="0.2">
      <c r="G279" s="7"/>
    </row>
    <row r="280" spans="7:7" x14ac:dyDescent="0.2">
      <c r="G280" s="7"/>
    </row>
    <row r="281" spans="7:7" x14ac:dyDescent="0.2">
      <c r="G281" s="7"/>
    </row>
    <row r="282" spans="7:7" x14ac:dyDescent="0.2">
      <c r="G282" s="7"/>
    </row>
    <row r="283" spans="7:7" x14ac:dyDescent="0.2">
      <c r="G283" s="7"/>
    </row>
    <row r="284" spans="7:7" x14ac:dyDescent="0.2">
      <c r="G284" s="7"/>
    </row>
    <row r="285" spans="7:7" x14ac:dyDescent="0.2">
      <c r="G285" s="7"/>
    </row>
    <row r="286" spans="7:7" x14ac:dyDescent="0.2">
      <c r="G286" s="7"/>
    </row>
    <row r="287" spans="7:7" x14ac:dyDescent="0.2">
      <c r="G287" s="7"/>
    </row>
    <row r="288" spans="7:7" x14ac:dyDescent="0.2">
      <c r="G288" s="7"/>
    </row>
    <row r="289" spans="7:7" x14ac:dyDescent="0.2">
      <c r="G289" s="7"/>
    </row>
    <row r="290" spans="7:7" x14ac:dyDescent="0.2">
      <c r="G290" s="7"/>
    </row>
    <row r="291" spans="7:7" x14ac:dyDescent="0.2">
      <c r="G291" s="7"/>
    </row>
    <row r="292" spans="7:7" x14ac:dyDescent="0.2">
      <c r="G292" s="7"/>
    </row>
    <row r="293" spans="7:7" x14ac:dyDescent="0.2">
      <c r="G293" s="7"/>
    </row>
    <row r="294" spans="7:7" x14ac:dyDescent="0.2">
      <c r="G294" s="7"/>
    </row>
    <row r="295" spans="7:7" x14ac:dyDescent="0.2">
      <c r="G295" s="7"/>
    </row>
    <row r="296" spans="7:7" x14ac:dyDescent="0.2">
      <c r="G296" s="7"/>
    </row>
    <row r="297" spans="7:7" x14ac:dyDescent="0.2">
      <c r="G297" s="7"/>
    </row>
    <row r="298" spans="7:7" x14ac:dyDescent="0.2">
      <c r="G298" s="7"/>
    </row>
    <row r="299" spans="7:7" x14ac:dyDescent="0.2">
      <c r="G299" s="7"/>
    </row>
    <row r="300" spans="7:7" x14ac:dyDescent="0.2">
      <c r="G300" s="7"/>
    </row>
    <row r="301" spans="7:7" x14ac:dyDescent="0.2">
      <c r="G301" s="7"/>
    </row>
    <row r="302" spans="7:7" x14ac:dyDescent="0.2">
      <c r="G302" s="7"/>
    </row>
    <row r="303" spans="7:7" x14ac:dyDescent="0.2">
      <c r="G303" s="7"/>
    </row>
    <row r="304" spans="7:7" x14ac:dyDescent="0.2">
      <c r="G304" s="7"/>
    </row>
    <row r="305" spans="7:7" x14ac:dyDescent="0.2">
      <c r="G305" s="7"/>
    </row>
    <row r="306" spans="7:7" x14ac:dyDescent="0.2">
      <c r="G306" s="7"/>
    </row>
    <row r="307" spans="7:7" x14ac:dyDescent="0.2">
      <c r="G307" s="7"/>
    </row>
    <row r="308" spans="7:7" x14ac:dyDescent="0.2">
      <c r="G308" s="7"/>
    </row>
    <row r="309" spans="7:7" x14ac:dyDescent="0.2">
      <c r="G309" s="7"/>
    </row>
    <row r="310" spans="7:7" x14ac:dyDescent="0.2">
      <c r="G310" s="7"/>
    </row>
    <row r="311" spans="7:7" x14ac:dyDescent="0.2">
      <c r="G311" s="7"/>
    </row>
    <row r="312" spans="7:7" x14ac:dyDescent="0.2">
      <c r="G312" s="7"/>
    </row>
    <row r="313" spans="7:7" x14ac:dyDescent="0.2">
      <c r="G313" s="7"/>
    </row>
    <row r="314" spans="7:7" x14ac:dyDescent="0.2">
      <c r="G314" s="7"/>
    </row>
    <row r="315" spans="7:7" x14ac:dyDescent="0.2">
      <c r="G315" s="7"/>
    </row>
    <row r="316" spans="7:7" x14ac:dyDescent="0.2">
      <c r="G316" s="7"/>
    </row>
    <row r="317" spans="7:7" x14ac:dyDescent="0.2">
      <c r="G317" s="7"/>
    </row>
    <row r="318" spans="7:7" x14ac:dyDescent="0.2">
      <c r="G318" s="7"/>
    </row>
    <row r="319" spans="7:7" x14ac:dyDescent="0.2">
      <c r="G319" s="7"/>
    </row>
    <row r="320" spans="7:7" x14ac:dyDescent="0.2">
      <c r="G320" s="7"/>
    </row>
    <row r="321" spans="7:7" x14ac:dyDescent="0.2">
      <c r="G321" s="7"/>
    </row>
    <row r="322" spans="7:7" x14ac:dyDescent="0.2">
      <c r="G322" s="7"/>
    </row>
    <row r="323" spans="7:7" x14ac:dyDescent="0.2">
      <c r="G323" s="7"/>
    </row>
    <row r="324" spans="7:7" x14ac:dyDescent="0.2">
      <c r="G324" s="7"/>
    </row>
    <row r="325" spans="7:7" x14ac:dyDescent="0.2">
      <c r="G325" s="7"/>
    </row>
    <row r="326" spans="7:7" x14ac:dyDescent="0.2">
      <c r="G326" s="7"/>
    </row>
    <row r="327" spans="7:7" x14ac:dyDescent="0.2">
      <c r="G327" s="7"/>
    </row>
    <row r="328" spans="7:7" x14ac:dyDescent="0.2">
      <c r="G328" s="7"/>
    </row>
    <row r="329" spans="7:7" x14ac:dyDescent="0.2">
      <c r="G329" s="7"/>
    </row>
    <row r="330" spans="7:7" x14ac:dyDescent="0.2">
      <c r="G330" s="7"/>
    </row>
    <row r="331" spans="7:7" x14ac:dyDescent="0.2">
      <c r="G331" s="7"/>
    </row>
    <row r="332" spans="7:7" x14ac:dyDescent="0.2">
      <c r="G332" s="7"/>
    </row>
    <row r="333" spans="7:7" x14ac:dyDescent="0.2">
      <c r="G333" s="7"/>
    </row>
    <row r="334" spans="7:7" x14ac:dyDescent="0.2">
      <c r="G334" s="7"/>
    </row>
    <row r="335" spans="7:7" x14ac:dyDescent="0.2">
      <c r="G335" s="7"/>
    </row>
    <row r="336" spans="7:7" x14ac:dyDescent="0.2">
      <c r="G336" s="7"/>
    </row>
    <row r="337" spans="7:7" x14ac:dyDescent="0.2">
      <c r="G337" s="7"/>
    </row>
    <row r="338" spans="7:7" x14ac:dyDescent="0.2">
      <c r="G338" s="7"/>
    </row>
    <row r="339" spans="7:7" x14ac:dyDescent="0.2">
      <c r="G339" s="7"/>
    </row>
    <row r="340" spans="7:7" x14ac:dyDescent="0.2">
      <c r="G340" s="7"/>
    </row>
    <row r="341" spans="7:7" x14ac:dyDescent="0.2">
      <c r="G341" s="7"/>
    </row>
    <row r="342" spans="7:7" x14ac:dyDescent="0.2">
      <c r="G342" s="7"/>
    </row>
    <row r="343" spans="7:7" x14ac:dyDescent="0.2">
      <c r="G343" s="7"/>
    </row>
    <row r="344" spans="7:7" x14ac:dyDescent="0.2">
      <c r="G344" s="7"/>
    </row>
    <row r="345" spans="7:7" x14ac:dyDescent="0.2">
      <c r="G345" s="7"/>
    </row>
    <row r="346" spans="7:7" x14ac:dyDescent="0.2">
      <c r="G346" s="7"/>
    </row>
    <row r="347" spans="7:7" x14ac:dyDescent="0.2">
      <c r="G347" s="7"/>
    </row>
    <row r="348" spans="7:7" x14ac:dyDescent="0.2">
      <c r="G348" s="7"/>
    </row>
    <row r="349" spans="7:7" x14ac:dyDescent="0.2">
      <c r="G349" s="7"/>
    </row>
    <row r="350" spans="7:7" x14ac:dyDescent="0.2">
      <c r="G350" s="7"/>
    </row>
    <row r="351" spans="7:7" x14ac:dyDescent="0.2">
      <c r="G351" s="7"/>
    </row>
    <row r="352" spans="7:7" x14ac:dyDescent="0.2">
      <c r="G352" s="7"/>
    </row>
    <row r="353" spans="7:7" x14ac:dyDescent="0.2">
      <c r="G353" s="7"/>
    </row>
    <row r="354" spans="7:7" x14ac:dyDescent="0.2">
      <c r="G354" s="7"/>
    </row>
    <row r="355" spans="7:7" x14ac:dyDescent="0.2">
      <c r="G355" s="7"/>
    </row>
    <row r="356" spans="7:7" x14ac:dyDescent="0.2">
      <c r="G356" s="7"/>
    </row>
    <row r="357" spans="7:7" x14ac:dyDescent="0.2">
      <c r="G357" s="7"/>
    </row>
    <row r="358" spans="7:7" x14ac:dyDescent="0.2">
      <c r="G358" s="7"/>
    </row>
    <row r="359" spans="7:7" x14ac:dyDescent="0.2">
      <c r="G359" s="7"/>
    </row>
    <row r="360" spans="7:7" x14ac:dyDescent="0.2">
      <c r="G360" s="7"/>
    </row>
  </sheetData>
  <mergeCells count="2">
    <mergeCell ref="A3:H3"/>
    <mergeCell ref="A4:H4"/>
  </mergeCells>
  <conditionalFormatting sqref="F10">
    <cfRule type="cellIs" dxfId="8" priority="5" stopIfTrue="1" operator="notEqual">
      <formula>SUM($F$11:$F$15)</formula>
    </cfRule>
  </conditionalFormatting>
  <conditionalFormatting sqref="F16">
    <cfRule type="cellIs" dxfId="7" priority="6" stopIfTrue="1" operator="notEqual">
      <formula>SUM($F$17:$F$25)</formula>
    </cfRule>
  </conditionalFormatting>
  <conditionalFormatting sqref="G10">
    <cfRule type="cellIs" dxfId="6" priority="1" stopIfTrue="1" operator="notEqual">
      <formula>SUM($G$11:$G$15)</formula>
    </cfRule>
  </conditionalFormatting>
  <conditionalFormatting sqref="G16">
    <cfRule type="cellIs" dxfId="5" priority="2" stopIfTrue="1" operator="notEqual">
      <formula>SUM($G$17:$G$25)</formula>
    </cfRule>
  </conditionalFormatting>
  <printOptions horizontalCentered="1"/>
  <pageMargins left="0.78740157480314965" right="0.47244094488188981" top="0.70866141732283472" bottom="0.39370078740157483" header="0.43307086614173229" footer="0.31496062992125984"/>
  <pageSetup paperSize="9" scale="75" firstPageNumber="4" fitToHeight="0" orientation="landscape" useFirstPageNumber="1" r:id="rId1"/>
  <headerFooter alignWithMargins="0">
    <oddHeader>&amp;R&amp;"Times New Roman CE,Obyčejné"Tabulka č. 1
strana &amp;P</oddHeader>
  </headerFooter>
  <ignoredErrors>
    <ignoredError sqref="B8:C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05"/>
  <sheetViews>
    <sheetView tabSelected="1" zoomScaleNormal="100" workbookViewId="0"/>
  </sheetViews>
  <sheetFormatPr defaultColWidth="9.140625" defaultRowHeight="12.75" x14ac:dyDescent="0.2"/>
  <cols>
    <col min="1" max="1" width="62.7109375" style="756" customWidth="1"/>
    <col min="2" max="5" width="18" style="4" customWidth="1"/>
    <col min="6" max="6" width="17.7109375" style="4" customWidth="1"/>
    <col min="7" max="7" width="18" style="4" customWidth="1"/>
    <col min="8" max="8" width="10.42578125" style="4" customWidth="1"/>
    <col min="9" max="9" width="10.140625" style="4" bestFit="1" customWidth="1"/>
    <col min="10" max="16384" width="9.140625" style="4"/>
  </cols>
  <sheetData>
    <row r="1" spans="1:8" x14ac:dyDescent="0.2">
      <c r="A1" s="35" t="s">
        <v>887</v>
      </c>
      <c r="G1" s="147"/>
    </row>
    <row r="3" spans="1:8" ht="18.75" customHeight="1" x14ac:dyDescent="0.2">
      <c r="A3" s="970" t="s">
        <v>106</v>
      </c>
      <c r="B3" s="970"/>
      <c r="C3" s="970"/>
      <c r="D3" s="970"/>
      <c r="E3" s="970"/>
      <c r="F3" s="970"/>
      <c r="G3" s="970"/>
      <c r="H3" s="970"/>
    </row>
    <row r="4" spans="1:8" x14ac:dyDescent="0.2">
      <c r="A4" s="972" t="s">
        <v>62</v>
      </c>
      <c r="B4" s="972"/>
      <c r="C4" s="972"/>
      <c r="D4" s="972"/>
      <c r="E4" s="972"/>
      <c r="F4" s="972"/>
      <c r="G4" s="972"/>
      <c r="H4" s="972"/>
    </row>
    <row r="5" spans="1:8" ht="13.5" thickBot="1" x14ac:dyDescent="0.25">
      <c r="A5" s="757"/>
      <c r="G5" s="147" t="s">
        <v>58</v>
      </c>
      <c r="H5" s="147"/>
    </row>
    <row r="6" spans="1:8" ht="19.5" customHeight="1" x14ac:dyDescent="0.2">
      <c r="A6" s="809"/>
      <c r="B6" s="810"/>
      <c r="C6" s="811"/>
      <c r="D6" s="811"/>
      <c r="E6" s="811"/>
      <c r="F6" s="811" t="s">
        <v>261</v>
      </c>
      <c r="G6" s="811" t="s">
        <v>817</v>
      </c>
      <c r="H6" s="812" t="s">
        <v>258</v>
      </c>
    </row>
    <row r="7" spans="1:8" x14ac:dyDescent="0.2">
      <c r="A7" s="813" t="s">
        <v>440</v>
      </c>
      <c r="B7" s="814" t="s">
        <v>143</v>
      </c>
      <c r="C7" s="814" t="s">
        <v>143</v>
      </c>
      <c r="D7" s="814" t="s">
        <v>816</v>
      </c>
      <c r="E7" s="814" t="s">
        <v>816</v>
      </c>
      <c r="F7" s="814" t="s">
        <v>901</v>
      </c>
      <c r="G7" s="814" t="s">
        <v>17</v>
      </c>
      <c r="H7" s="815" t="s">
        <v>888</v>
      </c>
    </row>
    <row r="8" spans="1:8" ht="13.5" thickBot="1" x14ac:dyDescent="0.25">
      <c r="A8" s="816"/>
      <c r="B8" s="817">
        <v>2016</v>
      </c>
      <c r="C8" s="817">
        <v>2017</v>
      </c>
      <c r="D8" s="817">
        <v>2018</v>
      </c>
      <c r="E8" s="817">
        <v>2019</v>
      </c>
      <c r="F8" s="817">
        <v>2020</v>
      </c>
      <c r="G8" s="817">
        <v>2021</v>
      </c>
      <c r="H8" s="818">
        <v>2020</v>
      </c>
    </row>
    <row r="9" spans="1:8" x14ac:dyDescent="0.2">
      <c r="A9" s="498" t="s">
        <v>564</v>
      </c>
      <c r="B9" s="68">
        <v>40299239323.489998</v>
      </c>
      <c r="C9" s="68">
        <v>38466378930.709999</v>
      </c>
      <c r="D9" s="68">
        <v>41583061119.629997</v>
      </c>
      <c r="E9" s="571">
        <v>46460985312.360001</v>
      </c>
      <c r="F9" s="571">
        <v>45401526832</v>
      </c>
      <c r="G9" s="68">
        <v>40303995200</v>
      </c>
      <c r="H9" s="819">
        <f>IF(F9=0," ",IF(F9&gt;0,ROUND(G9/F9*100,1)))</f>
        <v>88.8</v>
      </c>
    </row>
    <row r="10" spans="1:8" ht="25.5" x14ac:dyDescent="0.2">
      <c r="A10" s="498" t="s">
        <v>790</v>
      </c>
      <c r="B10" s="68">
        <v>2627961175.3899999</v>
      </c>
      <c r="C10" s="68">
        <v>2666022290.1599998</v>
      </c>
      <c r="D10" s="68">
        <v>3025672739.3099999</v>
      </c>
      <c r="E10" s="571">
        <v>2695926131.7600002</v>
      </c>
      <c r="F10" s="571">
        <v>2844993968</v>
      </c>
      <c r="G10" s="68">
        <v>2478716621</v>
      </c>
      <c r="H10" s="819">
        <f t="shared" ref="H10:H73" si="0">IF(F10=0," ",IF(F10&gt;0,ROUND(G10/F10*100,1)))</f>
        <v>87.1</v>
      </c>
    </row>
    <row r="11" spans="1:8" x14ac:dyDescent="0.2">
      <c r="A11" s="498" t="s">
        <v>565</v>
      </c>
      <c r="B11" s="68">
        <v>779446503.02999997</v>
      </c>
      <c r="C11" s="68">
        <v>1046928337.0599999</v>
      </c>
      <c r="D11" s="68">
        <v>1229038232.8099999</v>
      </c>
      <c r="E11" s="571">
        <v>2450533028.9000001</v>
      </c>
      <c r="F11" s="571">
        <v>8524398495</v>
      </c>
      <c r="G11" s="68">
        <v>2542509336</v>
      </c>
      <c r="H11" s="819">
        <f t="shared" si="0"/>
        <v>29.8</v>
      </c>
    </row>
    <row r="12" spans="1:8" x14ac:dyDescent="0.2">
      <c r="A12" s="498" t="s">
        <v>566</v>
      </c>
      <c r="B12" s="68">
        <v>5275381693.1599998</v>
      </c>
      <c r="C12" s="68">
        <v>5530541453.4099998</v>
      </c>
      <c r="D12" s="68">
        <v>5742156110.7600002</v>
      </c>
      <c r="E12" s="571">
        <v>5845737870.3500004</v>
      </c>
      <c r="F12" s="571">
        <v>5309523199</v>
      </c>
      <c r="G12" s="68">
        <v>5653223371</v>
      </c>
      <c r="H12" s="819">
        <f t="shared" si="0"/>
        <v>106.5</v>
      </c>
    </row>
    <row r="13" spans="1:8" x14ac:dyDescent="0.2">
      <c r="A13" s="498" t="s">
        <v>567</v>
      </c>
      <c r="B13" s="68"/>
      <c r="C13" s="68"/>
      <c r="D13" s="68"/>
      <c r="E13" s="820"/>
      <c r="F13" s="820"/>
      <c r="G13" s="68"/>
      <c r="H13" s="819" t="str">
        <f t="shared" si="0"/>
        <v xml:space="preserve"> </v>
      </c>
    </row>
    <row r="14" spans="1:8" x14ac:dyDescent="0.2">
      <c r="A14" s="498" t="s">
        <v>568</v>
      </c>
      <c r="B14" s="68">
        <v>858044769.29999995</v>
      </c>
      <c r="C14" s="68">
        <v>875396428.32000005</v>
      </c>
      <c r="D14" s="68">
        <v>881842710.51999998</v>
      </c>
      <c r="E14" s="571">
        <v>984026149.64999998</v>
      </c>
      <c r="F14" s="571">
        <v>1010789000</v>
      </c>
      <c r="G14" s="68">
        <v>1167989000</v>
      </c>
      <c r="H14" s="819">
        <f t="shared" si="0"/>
        <v>115.6</v>
      </c>
    </row>
    <row r="15" spans="1:8" x14ac:dyDescent="0.2">
      <c r="A15" s="498" t="s">
        <v>569</v>
      </c>
      <c r="B15" s="68">
        <v>2293103711.75</v>
      </c>
      <c r="C15" s="68">
        <v>1353403086.73</v>
      </c>
      <c r="D15" s="68">
        <v>2590307255.4400001</v>
      </c>
      <c r="E15" s="571">
        <v>3136580876.6399999</v>
      </c>
      <c r="F15" s="571">
        <v>2683833798</v>
      </c>
      <c r="G15" s="68">
        <v>2254445695</v>
      </c>
      <c r="H15" s="819">
        <f t="shared" si="0"/>
        <v>84</v>
      </c>
    </row>
    <row r="16" spans="1:8" ht="39" customHeight="1" x14ac:dyDescent="0.2">
      <c r="A16" s="821" t="s">
        <v>570</v>
      </c>
      <c r="B16" s="822">
        <f>SUM(B9:B15)</f>
        <v>52133177176.119995</v>
      </c>
      <c r="C16" s="822">
        <f t="shared" ref="C16:G16" si="1">SUM(C9:C15)</f>
        <v>49938670526.389999</v>
      </c>
      <c r="D16" s="822">
        <f t="shared" si="1"/>
        <v>55052078168.469994</v>
      </c>
      <c r="E16" s="822">
        <f t="shared" si="1"/>
        <v>61573789369.660004</v>
      </c>
      <c r="F16" s="822">
        <f t="shared" si="1"/>
        <v>65775065292</v>
      </c>
      <c r="G16" s="822">
        <f t="shared" si="1"/>
        <v>54400879223</v>
      </c>
      <c r="H16" s="819">
        <f t="shared" si="0"/>
        <v>82.7</v>
      </c>
    </row>
    <row r="17" spans="1:8" ht="32.25" customHeight="1" x14ac:dyDescent="0.2">
      <c r="A17" s="821" t="s">
        <v>571</v>
      </c>
      <c r="B17" s="822">
        <f>B16</f>
        <v>52133177176.119995</v>
      </c>
      <c r="C17" s="822">
        <f t="shared" ref="C17:G17" si="2">C16</f>
        <v>49938670526.389999</v>
      </c>
      <c r="D17" s="822">
        <f t="shared" si="2"/>
        <v>55052078168.469994</v>
      </c>
      <c r="E17" s="822">
        <f t="shared" si="2"/>
        <v>61573789369.660004</v>
      </c>
      <c r="F17" s="822">
        <f t="shared" si="2"/>
        <v>65775065292</v>
      </c>
      <c r="G17" s="822">
        <f t="shared" si="2"/>
        <v>54400879223</v>
      </c>
      <c r="H17" s="819">
        <f t="shared" si="0"/>
        <v>82.7</v>
      </c>
    </row>
    <row r="18" spans="1:8" x14ac:dyDescent="0.2">
      <c r="A18" s="498" t="s">
        <v>572</v>
      </c>
      <c r="B18" s="68">
        <v>2929110272.27</v>
      </c>
      <c r="C18" s="68">
        <v>28827605350.57</v>
      </c>
      <c r="D18" s="68">
        <v>28918170217.98</v>
      </c>
      <c r="E18" s="571">
        <v>31002974174.119999</v>
      </c>
      <c r="F18" s="571">
        <v>28728075000</v>
      </c>
      <c r="G18" s="68">
        <v>29622803864</v>
      </c>
      <c r="H18" s="819">
        <f t="shared" si="0"/>
        <v>103.1</v>
      </c>
    </row>
    <row r="19" spans="1:8" ht="25.5" x14ac:dyDescent="0.2">
      <c r="A19" s="498" t="s">
        <v>791</v>
      </c>
      <c r="B19" s="68">
        <v>2096704947.9300001</v>
      </c>
      <c r="C19" s="68">
        <v>8175445419.0799999</v>
      </c>
      <c r="D19" s="68">
        <v>11428238960.559999</v>
      </c>
      <c r="E19" s="571">
        <v>9646266405.1200008</v>
      </c>
      <c r="F19" s="571">
        <v>9234672590</v>
      </c>
      <c r="G19" s="68">
        <v>6406237373</v>
      </c>
      <c r="H19" s="819">
        <f t="shared" si="0"/>
        <v>69.400000000000006</v>
      </c>
    </row>
    <row r="20" spans="1:8" x14ac:dyDescent="0.2">
      <c r="A20" s="498" t="s">
        <v>573</v>
      </c>
      <c r="B20" s="68">
        <v>7108977451.7799997</v>
      </c>
      <c r="C20" s="68">
        <v>2886496875.96</v>
      </c>
      <c r="D20" s="68">
        <v>4394499788.96</v>
      </c>
      <c r="E20" s="571">
        <v>147521260.66999999</v>
      </c>
      <c r="F20" s="571">
        <v>702265000</v>
      </c>
      <c r="G20" s="68">
        <v>262265000</v>
      </c>
      <c r="H20" s="819">
        <f t="shared" si="0"/>
        <v>37.299999999999997</v>
      </c>
    </row>
    <row r="21" spans="1:8" x14ac:dyDescent="0.2">
      <c r="A21" s="498" t="s">
        <v>574</v>
      </c>
      <c r="B21" s="68">
        <v>662988961</v>
      </c>
      <c r="C21" s="68">
        <v>715557134.62</v>
      </c>
      <c r="D21" s="68">
        <v>745430679.55999994</v>
      </c>
      <c r="E21" s="571">
        <v>739356721.07000005</v>
      </c>
      <c r="F21" s="571">
        <v>1516000000</v>
      </c>
      <c r="G21" s="68">
        <v>377000000</v>
      </c>
      <c r="H21" s="819">
        <f t="shared" si="0"/>
        <v>24.9</v>
      </c>
    </row>
    <row r="22" spans="1:8" ht="25.5" x14ac:dyDescent="0.2">
      <c r="A22" s="498" t="s">
        <v>792</v>
      </c>
      <c r="B22" s="68">
        <v>22648699300.25</v>
      </c>
      <c r="C22" s="68">
        <v>2286877469.1999998</v>
      </c>
      <c r="D22" s="68">
        <v>2432118667.46</v>
      </c>
      <c r="E22" s="571">
        <v>2482093531.8400002</v>
      </c>
      <c r="F22" s="571">
        <v>2754666584</v>
      </c>
      <c r="G22" s="68">
        <v>2655787222</v>
      </c>
      <c r="H22" s="819">
        <f t="shared" si="0"/>
        <v>96.4</v>
      </c>
    </row>
    <row r="23" spans="1:8" x14ac:dyDescent="0.2">
      <c r="A23" s="498" t="s">
        <v>575</v>
      </c>
      <c r="B23" s="68">
        <v>640374977</v>
      </c>
      <c r="C23" s="68">
        <v>1927225967.78</v>
      </c>
      <c r="D23" s="68">
        <v>3821177947.6999998</v>
      </c>
      <c r="E23" s="571">
        <v>4995876504.54</v>
      </c>
      <c r="F23" s="571">
        <v>5862370333</v>
      </c>
      <c r="G23" s="68">
        <v>5800061058</v>
      </c>
      <c r="H23" s="819">
        <f t="shared" si="0"/>
        <v>98.9</v>
      </c>
    </row>
    <row r="24" spans="1:8" x14ac:dyDescent="0.2">
      <c r="A24" s="498" t="s">
        <v>576</v>
      </c>
      <c r="B24" s="68">
        <v>532064415.94999999</v>
      </c>
      <c r="C24" s="68">
        <v>701877611.11000001</v>
      </c>
      <c r="D24" s="68">
        <v>588963385.12</v>
      </c>
      <c r="E24" s="571">
        <v>592104211.46000004</v>
      </c>
      <c r="F24" s="571">
        <v>555884784</v>
      </c>
      <c r="G24" s="68">
        <v>531864403</v>
      </c>
      <c r="H24" s="819">
        <f t="shared" si="0"/>
        <v>95.7</v>
      </c>
    </row>
    <row r="25" spans="1:8" ht="31.5" customHeight="1" x14ac:dyDescent="0.2">
      <c r="A25" s="821" t="s">
        <v>577</v>
      </c>
      <c r="B25" s="822">
        <f t="shared" ref="B25:D25" si="3">SUM(B18:B24)</f>
        <v>36618920326.179993</v>
      </c>
      <c r="C25" s="822">
        <f t="shared" si="3"/>
        <v>45521085828.32</v>
      </c>
      <c r="D25" s="822">
        <f t="shared" si="3"/>
        <v>52328599647.339996</v>
      </c>
      <c r="E25" s="822">
        <f>SUM(E18:E24)</f>
        <v>49606192808.819992</v>
      </c>
      <c r="F25" s="822">
        <f>SUM(F18:F24)</f>
        <v>49353934291</v>
      </c>
      <c r="G25" s="822">
        <f>SUM(G18:G24)</f>
        <v>45656018920</v>
      </c>
      <c r="H25" s="819">
        <f t="shared" si="0"/>
        <v>92.5</v>
      </c>
    </row>
    <row r="26" spans="1:8" x14ac:dyDescent="0.2">
      <c r="A26" s="498" t="s">
        <v>578</v>
      </c>
      <c r="B26" s="68">
        <v>3516507791.9200001</v>
      </c>
      <c r="C26" s="68">
        <v>3042524893.0900002</v>
      </c>
      <c r="D26" s="68">
        <v>583367148.12</v>
      </c>
      <c r="E26" s="571">
        <v>238619933.68000001</v>
      </c>
      <c r="F26" s="823">
        <v>2500000</v>
      </c>
      <c r="G26" s="68">
        <v>47440000</v>
      </c>
      <c r="H26" s="819">
        <f t="shared" si="0"/>
        <v>1897.6</v>
      </c>
    </row>
    <row r="27" spans="1:8" x14ac:dyDescent="0.2">
      <c r="A27" s="498" t="s">
        <v>579</v>
      </c>
      <c r="B27" s="68">
        <v>1323433977.3399999</v>
      </c>
      <c r="C27" s="68">
        <v>121012628.97</v>
      </c>
      <c r="D27" s="68">
        <v>128051401.81999999</v>
      </c>
      <c r="E27" s="571">
        <v>118586669.65000001</v>
      </c>
      <c r="F27" s="823">
        <v>134139508</v>
      </c>
      <c r="G27" s="68">
        <v>139467521</v>
      </c>
      <c r="H27" s="819">
        <f t="shared" si="0"/>
        <v>104</v>
      </c>
    </row>
    <row r="28" spans="1:8" x14ac:dyDescent="0.2">
      <c r="A28" s="498" t="s">
        <v>580</v>
      </c>
      <c r="B28" s="68">
        <v>125915635.17</v>
      </c>
      <c r="C28" s="68">
        <v>41278084.030000001</v>
      </c>
      <c r="D28" s="68">
        <v>21706487.57</v>
      </c>
      <c r="E28" s="571">
        <v>57218230.359999999</v>
      </c>
      <c r="F28" s="823">
        <v>46447996</v>
      </c>
      <c r="G28" s="68">
        <v>117381804</v>
      </c>
      <c r="H28" s="819">
        <f t="shared" si="0"/>
        <v>252.7</v>
      </c>
    </row>
    <row r="29" spans="1:8" x14ac:dyDescent="0.2">
      <c r="A29" s="498" t="s">
        <v>581</v>
      </c>
      <c r="B29" s="68">
        <v>14237300822.33</v>
      </c>
      <c r="C29" s="68">
        <v>927730908.46000004</v>
      </c>
      <c r="D29" s="68">
        <v>418669934.05000001</v>
      </c>
      <c r="E29" s="571">
        <v>321991401.83999997</v>
      </c>
      <c r="F29" s="823">
        <v>718400000</v>
      </c>
      <c r="G29" s="68">
        <v>1169610330</v>
      </c>
      <c r="H29" s="819">
        <f t="shared" si="0"/>
        <v>162.80000000000001</v>
      </c>
    </row>
    <row r="30" spans="1:8" x14ac:dyDescent="0.2">
      <c r="A30" s="498" t="s">
        <v>582</v>
      </c>
      <c r="B30" s="68">
        <v>83332000</v>
      </c>
      <c r="C30" s="68">
        <v>82716000</v>
      </c>
      <c r="D30" s="68">
        <v>77265000</v>
      </c>
      <c r="E30" s="571">
        <v>60126000</v>
      </c>
      <c r="F30" s="823">
        <v>77221000</v>
      </c>
      <c r="G30" s="68">
        <v>86677000</v>
      </c>
      <c r="H30" s="819">
        <f t="shared" si="0"/>
        <v>112.2</v>
      </c>
    </row>
    <row r="31" spans="1:8" x14ac:dyDescent="0.2">
      <c r="A31" s="498" t="s">
        <v>583</v>
      </c>
      <c r="B31" s="68">
        <v>1238734305.4000001</v>
      </c>
      <c r="C31" s="68">
        <v>1258279417.5999999</v>
      </c>
      <c r="D31" s="68">
        <v>1335919930.1600001</v>
      </c>
      <c r="E31" s="571">
        <v>1354898074.04</v>
      </c>
      <c r="F31" s="823">
        <v>1606299728</v>
      </c>
      <c r="G31" s="68">
        <v>1591285484</v>
      </c>
      <c r="H31" s="819">
        <f t="shared" si="0"/>
        <v>99.1</v>
      </c>
    </row>
    <row r="32" spans="1:8" x14ac:dyDescent="0.2">
      <c r="A32" s="498" t="s">
        <v>584</v>
      </c>
      <c r="B32" s="68"/>
      <c r="C32" s="68"/>
      <c r="D32" s="68"/>
      <c r="E32" s="820"/>
      <c r="F32" s="824"/>
      <c r="G32" s="68"/>
      <c r="H32" s="819" t="str">
        <f t="shared" si="0"/>
        <v xml:space="preserve"> </v>
      </c>
    </row>
    <row r="33" spans="1:8" x14ac:dyDescent="0.2">
      <c r="A33" s="498" t="s">
        <v>585</v>
      </c>
      <c r="B33" s="68"/>
      <c r="C33" s="68">
        <v>15332946</v>
      </c>
      <c r="D33" s="68">
        <v>50025520</v>
      </c>
      <c r="E33" s="571">
        <v>50012760</v>
      </c>
      <c r="F33" s="823">
        <v>55000000</v>
      </c>
      <c r="G33" s="68">
        <v>93906600</v>
      </c>
      <c r="H33" s="819">
        <f t="shared" si="0"/>
        <v>170.7</v>
      </c>
    </row>
    <row r="34" spans="1:8" x14ac:dyDescent="0.2">
      <c r="A34" s="498" t="s">
        <v>586</v>
      </c>
      <c r="B34" s="68">
        <v>36407343218.620003</v>
      </c>
      <c r="C34" s="68">
        <v>53097434471.019997</v>
      </c>
      <c r="D34" s="68">
        <v>50217776483.740021</v>
      </c>
      <c r="E34" s="571">
        <v>73599952967.740021</v>
      </c>
      <c r="F34" s="823">
        <v>88061652905</v>
      </c>
      <c r="G34" s="68">
        <v>111907066699</v>
      </c>
      <c r="H34" s="819">
        <f t="shared" si="0"/>
        <v>127.1</v>
      </c>
    </row>
    <row r="35" spans="1:8" ht="16.5" customHeight="1" x14ac:dyDescent="0.2">
      <c r="A35" s="821" t="s">
        <v>587</v>
      </c>
      <c r="B35" s="822">
        <f t="shared" ref="B35:G35" si="4">SUM(B26:B34)</f>
        <v>56932567750.780006</v>
      </c>
      <c r="C35" s="822">
        <f t="shared" si="4"/>
        <v>58586309349.169998</v>
      </c>
      <c r="D35" s="822">
        <f t="shared" si="4"/>
        <v>52832781905.460022</v>
      </c>
      <c r="E35" s="822">
        <f t="shared" si="4"/>
        <v>75801406037.310028</v>
      </c>
      <c r="F35" s="822">
        <f t="shared" si="4"/>
        <v>90701661137</v>
      </c>
      <c r="G35" s="822">
        <f t="shared" si="4"/>
        <v>115152835438</v>
      </c>
      <c r="H35" s="819">
        <f t="shared" si="0"/>
        <v>127</v>
      </c>
    </row>
    <row r="36" spans="1:8" x14ac:dyDescent="0.2">
      <c r="A36" s="498" t="s">
        <v>588</v>
      </c>
      <c r="B36" s="68">
        <v>598058392.95000005</v>
      </c>
      <c r="C36" s="68">
        <v>669832731.74000001</v>
      </c>
      <c r="D36" s="68">
        <v>712896251.59000003</v>
      </c>
      <c r="E36" s="571">
        <v>1171755259.8499999</v>
      </c>
      <c r="F36" s="823">
        <v>630000000</v>
      </c>
      <c r="G36" s="68">
        <v>0</v>
      </c>
      <c r="H36" s="819">
        <f t="shared" si="0"/>
        <v>0</v>
      </c>
    </row>
    <row r="37" spans="1:8" x14ac:dyDescent="0.2">
      <c r="A37" s="498" t="s">
        <v>589</v>
      </c>
      <c r="B37" s="68">
        <v>2404496650.0799999</v>
      </c>
      <c r="C37" s="68">
        <v>2306820820.02</v>
      </c>
      <c r="D37" s="68">
        <v>2842965792.29</v>
      </c>
      <c r="E37" s="571">
        <v>3825112450.0500002</v>
      </c>
      <c r="F37" s="823">
        <v>1372797657</v>
      </c>
      <c r="G37" s="68">
        <v>768812757</v>
      </c>
      <c r="H37" s="819">
        <f t="shared" si="0"/>
        <v>56</v>
      </c>
    </row>
    <row r="38" spans="1:8" x14ac:dyDescent="0.2">
      <c r="A38" s="498" t="s">
        <v>590</v>
      </c>
      <c r="B38" s="68">
        <v>745003063.41999996</v>
      </c>
      <c r="C38" s="68">
        <v>1065866433.6900001</v>
      </c>
      <c r="D38" s="68">
        <v>1064218586.0700001</v>
      </c>
      <c r="E38" s="571">
        <v>1058924565.7</v>
      </c>
      <c r="F38" s="823">
        <v>1443000000</v>
      </c>
      <c r="G38" s="68">
        <v>1019000000</v>
      </c>
      <c r="H38" s="819">
        <f t="shared" si="0"/>
        <v>70.599999999999994</v>
      </c>
    </row>
    <row r="39" spans="1:8" x14ac:dyDescent="0.2">
      <c r="A39" s="498" t="s">
        <v>591</v>
      </c>
      <c r="B39" s="68">
        <v>124166294.12</v>
      </c>
      <c r="C39" s="68">
        <v>173986882.93000001</v>
      </c>
      <c r="D39" s="68">
        <v>362768122.00999999</v>
      </c>
      <c r="E39" s="571">
        <v>384885091.13</v>
      </c>
      <c r="F39" s="823">
        <v>730000000</v>
      </c>
      <c r="G39" s="68">
        <v>0</v>
      </c>
      <c r="H39" s="819">
        <f t="shared" si="0"/>
        <v>0</v>
      </c>
    </row>
    <row r="40" spans="1:8" x14ac:dyDescent="0.2">
      <c r="A40" s="498" t="s">
        <v>592</v>
      </c>
      <c r="B40" s="68"/>
      <c r="C40" s="68"/>
      <c r="D40" s="68"/>
      <c r="E40" s="820"/>
      <c r="F40" s="824"/>
      <c r="G40" s="68"/>
      <c r="H40" s="819" t="str">
        <f t="shared" si="0"/>
        <v xml:space="preserve"> </v>
      </c>
    </row>
    <row r="41" spans="1:8" x14ac:dyDescent="0.2">
      <c r="A41" s="498" t="s">
        <v>593</v>
      </c>
      <c r="B41" s="68"/>
      <c r="C41" s="68"/>
      <c r="D41" s="68"/>
      <c r="E41" s="820"/>
      <c r="F41" s="824"/>
      <c r="G41" s="68"/>
      <c r="H41" s="819" t="str">
        <f t="shared" si="0"/>
        <v xml:space="preserve"> </v>
      </c>
    </row>
    <row r="42" spans="1:8" x14ac:dyDescent="0.2">
      <c r="A42" s="498" t="s">
        <v>594</v>
      </c>
      <c r="B42" s="68">
        <v>44076543.450000003</v>
      </c>
      <c r="C42" s="68">
        <v>75628777</v>
      </c>
      <c r="D42" s="68">
        <v>50147431.109999999</v>
      </c>
      <c r="E42" s="571">
        <v>80060297.969999999</v>
      </c>
      <c r="F42" s="823">
        <v>100000000</v>
      </c>
      <c r="G42" s="68"/>
      <c r="H42" s="819">
        <f t="shared" si="0"/>
        <v>0</v>
      </c>
    </row>
    <row r="43" spans="1:8" ht="19.5" customHeight="1" x14ac:dyDescent="0.2">
      <c r="A43" s="821" t="s">
        <v>595</v>
      </c>
      <c r="B43" s="822">
        <f t="shared" ref="B43:G43" si="5">SUM(B36:B42)</f>
        <v>3915800944.0199995</v>
      </c>
      <c r="C43" s="822">
        <f t="shared" si="5"/>
        <v>4292135645.3800001</v>
      </c>
      <c r="D43" s="822">
        <f t="shared" si="5"/>
        <v>5032996183.0699997</v>
      </c>
      <c r="E43" s="822">
        <f t="shared" si="5"/>
        <v>6520737664.6999998</v>
      </c>
      <c r="F43" s="822">
        <f t="shared" si="5"/>
        <v>4275797657</v>
      </c>
      <c r="G43" s="822">
        <f t="shared" si="5"/>
        <v>1787812757</v>
      </c>
      <c r="H43" s="819">
        <f t="shared" si="0"/>
        <v>41.8</v>
      </c>
    </row>
    <row r="44" spans="1:8" x14ac:dyDescent="0.2">
      <c r="A44" s="498" t="s">
        <v>596</v>
      </c>
      <c r="B44" s="68">
        <v>123481188.62</v>
      </c>
      <c r="C44" s="68">
        <v>115117667.48999999</v>
      </c>
      <c r="D44" s="68">
        <v>1908787309.54</v>
      </c>
      <c r="E44" s="571">
        <v>604039424.72000003</v>
      </c>
      <c r="F44" s="823">
        <v>1920000000</v>
      </c>
      <c r="G44" s="68">
        <v>1610000000</v>
      </c>
      <c r="H44" s="819">
        <f t="shared" si="0"/>
        <v>83.9</v>
      </c>
    </row>
    <row r="45" spans="1:8" x14ac:dyDescent="0.2">
      <c r="A45" s="498" t="s">
        <v>597</v>
      </c>
      <c r="B45" s="68">
        <v>578232625.40999997</v>
      </c>
      <c r="C45" s="68">
        <v>521966116.5</v>
      </c>
      <c r="D45" s="68">
        <v>567641732.42999995</v>
      </c>
      <c r="E45" s="571">
        <v>558458662.38</v>
      </c>
      <c r="F45" s="823">
        <v>655908062</v>
      </c>
      <c r="G45" s="68">
        <v>614759562</v>
      </c>
      <c r="H45" s="819">
        <f t="shared" si="0"/>
        <v>93.7</v>
      </c>
    </row>
    <row r="46" spans="1:8" x14ac:dyDescent="0.2">
      <c r="A46" s="498" t="s">
        <v>598</v>
      </c>
      <c r="B46" s="68"/>
      <c r="C46" s="68"/>
      <c r="D46" s="68"/>
      <c r="E46" s="820"/>
      <c r="F46" s="824"/>
      <c r="G46" s="68"/>
      <c r="H46" s="819" t="str">
        <f t="shared" si="0"/>
        <v xml:space="preserve"> </v>
      </c>
    </row>
    <row r="47" spans="1:8" x14ac:dyDescent="0.2">
      <c r="A47" s="498" t="s">
        <v>599</v>
      </c>
      <c r="B47" s="68">
        <v>7903444.6399999997</v>
      </c>
      <c r="C47" s="68">
        <v>7168632.3300000001</v>
      </c>
      <c r="D47" s="68">
        <v>14652929.380000001</v>
      </c>
      <c r="E47" s="571">
        <v>8621007.8399999999</v>
      </c>
      <c r="F47" s="823">
        <v>9480000</v>
      </c>
      <c r="G47" s="68">
        <v>12270000</v>
      </c>
      <c r="H47" s="819">
        <f t="shared" si="0"/>
        <v>129.4</v>
      </c>
    </row>
    <row r="48" spans="1:8" ht="15.75" customHeight="1" x14ac:dyDescent="0.2">
      <c r="A48" s="825" t="s">
        <v>600</v>
      </c>
      <c r="B48" s="822">
        <f t="shared" ref="B48:G48" si="6">SUM(B44:B47)</f>
        <v>709617258.66999996</v>
      </c>
      <c r="C48" s="822">
        <f t="shared" si="6"/>
        <v>644252416.32000005</v>
      </c>
      <c r="D48" s="822">
        <f t="shared" si="6"/>
        <v>2491081971.3499999</v>
      </c>
      <c r="E48" s="822">
        <f t="shared" si="6"/>
        <v>1171119094.9399998</v>
      </c>
      <c r="F48" s="822">
        <f t="shared" si="6"/>
        <v>2585388062</v>
      </c>
      <c r="G48" s="822">
        <f t="shared" si="6"/>
        <v>2237029562</v>
      </c>
      <c r="H48" s="819">
        <f t="shared" si="0"/>
        <v>86.5</v>
      </c>
    </row>
    <row r="49" spans="1:8" x14ac:dyDescent="0.2">
      <c r="A49" s="498" t="s">
        <v>601</v>
      </c>
      <c r="B49" s="68">
        <v>20006512.649999999</v>
      </c>
      <c r="C49" s="68">
        <v>18000000</v>
      </c>
      <c r="D49" s="68">
        <v>18898372.800000001</v>
      </c>
      <c r="E49" s="571">
        <v>19170868.5</v>
      </c>
      <c r="F49" s="823">
        <v>10019790000</v>
      </c>
      <c r="G49" s="68">
        <v>19033323</v>
      </c>
      <c r="H49" s="819">
        <f t="shared" si="0"/>
        <v>0.2</v>
      </c>
    </row>
    <row r="50" spans="1:8" x14ac:dyDescent="0.2">
      <c r="A50" s="498" t="s">
        <v>602</v>
      </c>
      <c r="B50" s="68"/>
      <c r="C50" s="68"/>
      <c r="D50" s="68"/>
      <c r="E50" s="820"/>
      <c r="F50" s="824"/>
      <c r="G50" s="68"/>
      <c r="H50" s="819" t="str">
        <f t="shared" si="0"/>
        <v xml:space="preserve"> </v>
      </c>
    </row>
    <row r="51" spans="1:8" x14ac:dyDescent="0.2">
      <c r="A51" s="498" t="s">
        <v>603</v>
      </c>
      <c r="B51" s="68">
        <v>294116384</v>
      </c>
      <c r="C51" s="68">
        <v>0</v>
      </c>
      <c r="D51" s="68">
        <v>16726699.529999999</v>
      </c>
      <c r="E51" s="571">
        <v>23210191.5</v>
      </c>
      <c r="F51" s="823">
        <v>24925531</v>
      </c>
      <c r="G51" s="68">
        <v>25075531</v>
      </c>
      <c r="H51" s="819">
        <f t="shared" si="0"/>
        <v>100.6</v>
      </c>
    </row>
    <row r="52" spans="1:8" x14ac:dyDescent="0.2">
      <c r="A52" s="498" t="s">
        <v>604</v>
      </c>
      <c r="B52" s="68">
        <v>675465466.36000001</v>
      </c>
      <c r="C52" s="68">
        <v>684644114.04999995</v>
      </c>
      <c r="D52" s="68">
        <v>745510882.23000002</v>
      </c>
      <c r="E52" s="571">
        <v>715841142.61000001</v>
      </c>
      <c r="F52" s="823">
        <v>702089500</v>
      </c>
      <c r="G52" s="68">
        <v>721089500</v>
      </c>
      <c r="H52" s="819">
        <f t="shared" si="0"/>
        <v>102.7</v>
      </c>
    </row>
    <row r="53" spans="1:8" x14ac:dyDescent="0.2">
      <c r="A53" s="498" t="s">
        <v>605</v>
      </c>
      <c r="B53" s="68">
        <v>6209818604.1300001</v>
      </c>
      <c r="C53" s="68">
        <v>6712916127.6800003</v>
      </c>
      <c r="D53" s="68">
        <v>7067936831.6700001</v>
      </c>
      <c r="E53" s="571">
        <v>7507503353.0900002</v>
      </c>
      <c r="F53" s="823">
        <v>7590190966</v>
      </c>
      <c r="G53" s="68">
        <v>7731911148</v>
      </c>
      <c r="H53" s="819">
        <f t="shared" si="0"/>
        <v>101.9</v>
      </c>
    </row>
    <row r="54" spans="1:8" ht="25.5" x14ac:dyDescent="0.2">
      <c r="A54" s="498" t="s">
        <v>793</v>
      </c>
      <c r="B54" s="68"/>
      <c r="C54" s="68">
        <v>1952060</v>
      </c>
      <c r="D54" s="68">
        <v>25058828</v>
      </c>
      <c r="E54" s="571">
        <v>39500000</v>
      </c>
      <c r="F54" s="824"/>
      <c r="G54" s="68"/>
      <c r="H54" s="819" t="str">
        <f t="shared" si="0"/>
        <v xml:space="preserve"> </v>
      </c>
    </row>
    <row r="55" spans="1:8" x14ac:dyDescent="0.2">
      <c r="A55" s="498" t="s">
        <v>606</v>
      </c>
      <c r="B55" s="68">
        <v>14661555</v>
      </c>
      <c r="C55" s="68">
        <v>15198623.710000001</v>
      </c>
      <c r="D55" s="68">
        <v>14882472.84</v>
      </c>
      <c r="E55" s="571">
        <v>14619235.300000001</v>
      </c>
      <c r="F55" s="823">
        <v>18609000</v>
      </c>
      <c r="G55" s="68">
        <v>15808000</v>
      </c>
      <c r="H55" s="819">
        <f t="shared" si="0"/>
        <v>84.9</v>
      </c>
    </row>
    <row r="56" spans="1:8" ht="27.75" customHeight="1" x14ac:dyDescent="0.2">
      <c r="A56" s="821" t="s">
        <v>607</v>
      </c>
      <c r="B56" s="826">
        <f>SUM(B49:B55)</f>
        <v>7214068522.1400003</v>
      </c>
      <c r="C56" s="826">
        <f t="shared" ref="C56:E56" si="7">SUM(C49:C55)</f>
        <v>7432710925.4400005</v>
      </c>
      <c r="D56" s="826">
        <f t="shared" si="7"/>
        <v>7889014087.0700006</v>
      </c>
      <c r="E56" s="826">
        <f t="shared" si="7"/>
        <v>8319844791</v>
      </c>
      <c r="F56" s="826">
        <f t="shared" ref="F56:G56" si="8">SUM(F49:F55)</f>
        <v>18355604997</v>
      </c>
      <c r="G56" s="826">
        <f t="shared" si="8"/>
        <v>8512917502</v>
      </c>
      <c r="H56" s="819">
        <f t="shared" si="0"/>
        <v>46.4</v>
      </c>
    </row>
    <row r="57" spans="1:8" ht="30.75" customHeight="1" x14ac:dyDescent="0.2">
      <c r="A57" s="827" t="s">
        <v>608</v>
      </c>
      <c r="B57" s="828">
        <f>SUM(B25,B35,B43,B48,B56)</f>
        <v>105390974801.78999</v>
      </c>
      <c r="C57" s="828">
        <f t="shared" ref="C57:D57" si="9">SUM(C25,C35,C43,C48,C56)</f>
        <v>116476494164.63</v>
      </c>
      <c r="D57" s="828">
        <f t="shared" si="9"/>
        <v>120574473794.29004</v>
      </c>
      <c r="E57" s="828">
        <f>SUM(E25,E35,E43,E48,E56)</f>
        <v>141419300396.77002</v>
      </c>
      <c r="F57" s="828">
        <f>SUM(F25,F35,F43,F48,F56)</f>
        <v>165272386144</v>
      </c>
      <c r="G57" s="828">
        <f>SUM(G25,G35,G43,G48,G56)</f>
        <v>173346614179</v>
      </c>
      <c r="H57" s="819">
        <f t="shared" si="0"/>
        <v>104.9</v>
      </c>
    </row>
    <row r="58" spans="1:8" x14ac:dyDescent="0.2">
      <c r="A58" s="498" t="s">
        <v>609</v>
      </c>
      <c r="B58" s="68">
        <v>1684969948.29</v>
      </c>
      <c r="C58" s="68">
        <v>3950495931.52</v>
      </c>
      <c r="D58" s="68">
        <v>4271549458.8299999</v>
      </c>
      <c r="E58" s="571">
        <v>6977566548.75</v>
      </c>
      <c r="F58" s="823">
        <v>1576916380</v>
      </c>
      <c r="G58" s="68">
        <v>1395245088</v>
      </c>
      <c r="H58" s="819">
        <f t="shared" si="0"/>
        <v>88.5</v>
      </c>
    </row>
    <row r="59" spans="1:8" x14ac:dyDescent="0.2">
      <c r="A59" s="498" t="s">
        <v>610</v>
      </c>
      <c r="B59" s="68">
        <v>1163856188.99</v>
      </c>
      <c r="C59" s="68">
        <v>1749981112.29</v>
      </c>
      <c r="D59" s="68">
        <v>1829365082.22</v>
      </c>
      <c r="E59" s="571">
        <v>2300828516.0900002</v>
      </c>
      <c r="F59" s="823">
        <v>1499030489</v>
      </c>
      <c r="G59" s="68">
        <v>1530878962</v>
      </c>
      <c r="H59" s="819">
        <f t="shared" si="0"/>
        <v>102.1</v>
      </c>
    </row>
    <row r="60" spans="1:8" x14ac:dyDescent="0.2">
      <c r="A60" s="498" t="s">
        <v>611</v>
      </c>
      <c r="B60" s="68">
        <v>1319847707.8699999</v>
      </c>
      <c r="C60" s="68">
        <v>1382144796.8599999</v>
      </c>
      <c r="D60" s="68">
        <v>1542794195.7</v>
      </c>
      <c r="E60" s="571">
        <v>1687518695.1600001</v>
      </c>
      <c r="F60" s="823">
        <v>1761800591</v>
      </c>
      <c r="G60" s="68">
        <v>1908520545</v>
      </c>
      <c r="H60" s="819">
        <f t="shared" si="0"/>
        <v>108.3</v>
      </c>
    </row>
    <row r="61" spans="1:8" x14ac:dyDescent="0.2">
      <c r="A61" s="498" t="s">
        <v>612</v>
      </c>
      <c r="B61" s="68">
        <v>662580107</v>
      </c>
      <c r="C61" s="68">
        <v>722742726</v>
      </c>
      <c r="D61" s="68">
        <v>811207652.39999998</v>
      </c>
      <c r="E61" s="571">
        <v>917737159.72000003</v>
      </c>
      <c r="F61" s="823">
        <v>941514447</v>
      </c>
      <c r="G61" s="68">
        <v>1006395228</v>
      </c>
      <c r="H61" s="819">
        <f t="shared" si="0"/>
        <v>106.9</v>
      </c>
    </row>
    <row r="62" spans="1:8" x14ac:dyDescent="0.2">
      <c r="A62" s="498" t="s">
        <v>613</v>
      </c>
      <c r="B62" s="68">
        <v>217396768.09</v>
      </c>
      <c r="C62" s="68">
        <v>278132304.77999997</v>
      </c>
      <c r="D62" s="68">
        <v>396659454.25</v>
      </c>
      <c r="E62" s="571">
        <v>386481927.61000001</v>
      </c>
      <c r="F62" s="823">
        <v>276286374</v>
      </c>
      <c r="G62" s="68">
        <v>278686492</v>
      </c>
      <c r="H62" s="819">
        <f t="shared" si="0"/>
        <v>100.9</v>
      </c>
    </row>
    <row r="63" spans="1:8" ht="18.75" customHeight="1" x14ac:dyDescent="0.2">
      <c r="A63" s="821" t="s">
        <v>614</v>
      </c>
      <c r="B63" s="826">
        <f t="shared" ref="B63:G63" si="10">SUM(B58:B62)</f>
        <v>5048650720.2399998</v>
      </c>
      <c r="C63" s="826">
        <f t="shared" si="10"/>
        <v>8083496871.4499989</v>
      </c>
      <c r="D63" s="826">
        <f t="shared" si="10"/>
        <v>8851575843.3999996</v>
      </c>
      <c r="E63" s="826">
        <f t="shared" si="10"/>
        <v>12270132847.33</v>
      </c>
      <c r="F63" s="826">
        <f t="shared" si="10"/>
        <v>6055548281</v>
      </c>
      <c r="G63" s="826">
        <f t="shared" si="10"/>
        <v>6119726315</v>
      </c>
      <c r="H63" s="819">
        <f t="shared" si="0"/>
        <v>101.1</v>
      </c>
    </row>
    <row r="64" spans="1:8" x14ac:dyDescent="0.2">
      <c r="A64" s="498" t="s">
        <v>615</v>
      </c>
      <c r="B64" s="68">
        <v>31936085004.68</v>
      </c>
      <c r="C64" s="68">
        <v>33802208041.970001</v>
      </c>
      <c r="D64" s="68">
        <v>47490168038.529999</v>
      </c>
      <c r="E64" s="571">
        <v>46387330273.309998</v>
      </c>
      <c r="F64" s="823">
        <v>40043774600</v>
      </c>
      <c r="G64" s="823">
        <v>41430195676</v>
      </c>
      <c r="H64" s="819">
        <f t="shared" si="0"/>
        <v>103.5</v>
      </c>
    </row>
    <row r="65" spans="1:8" x14ac:dyDescent="0.2">
      <c r="A65" s="498" t="s">
        <v>616</v>
      </c>
      <c r="B65" s="68">
        <v>135456000</v>
      </c>
      <c r="C65" s="68">
        <v>129947000</v>
      </c>
      <c r="D65" s="68">
        <v>122900000</v>
      </c>
      <c r="E65" s="571">
        <v>113311000</v>
      </c>
      <c r="F65" s="823">
        <v>150000000</v>
      </c>
      <c r="G65" s="823">
        <v>150000000</v>
      </c>
      <c r="H65" s="819">
        <f t="shared" si="0"/>
        <v>100</v>
      </c>
    </row>
    <row r="66" spans="1:8" x14ac:dyDescent="0.2">
      <c r="A66" s="498" t="s">
        <v>617</v>
      </c>
      <c r="B66" s="68">
        <v>107463789</v>
      </c>
      <c r="C66" s="68">
        <v>124050239.2</v>
      </c>
      <c r="D66" s="68">
        <v>242744189.80000001</v>
      </c>
      <c r="E66" s="571">
        <v>426863149</v>
      </c>
      <c r="F66" s="823">
        <v>156886530</v>
      </c>
      <c r="G66" s="823">
        <v>169111100</v>
      </c>
      <c r="H66" s="819">
        <f t="shared" si="0"/>
        <v>107.8</v>
      </c>
    </row>
    <row r="67" spans="1:8" x14ac:dyDescent="0.2">
      <c r="A67" s="498" t="s">
        <v>618</v>
      </c>
      <c r="B67" s="68">
        <v>739430222.04999995</v>
      </c>
      <c r="C67" s="68">
        <v>850100625.34000003</v>
      </c>
      <c r="D67" s="68">
        <v>901799843.16999996</v>
      </c>
      <c r="E67" s="571">
        <v>985496907.20000005</v>
      </c>
      <c r="F67" s="823">
        <v>1181644510</v>
      </c>
      <c r="G67" s="823">
        <v>1159901586</v>
      </c>
      <c r="H67" s="819">
        <f t="shared" si="0"/>
        <v>98.2</v>
      </c>
    </row>
    <row r="68" spans="1:8" x14ac:dyDescent="0.2">
      <c r="A68" s="498" t="s">
        <v>619</v>
      </c>
      <c r="B68" s="68"/>
      <c r="C68" s="68"/>
      <c r="D68" s="68"/>
      <c r="E68" s="820"/>
      <c r="F68" s="824"/>
      <c r="G68" s="824"/>
      <c r="H68" s="819" t="str">
        <f t="shared" si="0"/>
        <v xml:space="preserve"> </v>
      </c>
    </row>
    <row r="69" spans="1:8" x14ac:dyDescent="0.2">
      <c r="A69" s="498" t="s">
        <v>620</v>
      </c>
      <c r="B69" s="68">
        <v>94946890110.240005</v>
      </c>
      <c r="C69" s="68">
        <v>105376991481.14999</v>
      </c>
      <c r="D69" s="68">
        <v>120275348548.74001</v>
      </c>
      <c r="E69" s="571">
        <v>140250365711.91</v>
      </c>
      <c r="F69" s="823">
        <v>164552414691</v>
      </c>
      <c r="G69" s="823">
        <v>182971947580</v>
      </c>
      <c r="H69" s="819">
        <f t="shared" si="0"/>
        <v>111.2</v>
      </c>
    </row>
    <row r="70" spans="1:8" ht="13.5" customHeight="1" x14ac:dyDescent="0.2">
      <c r="A70" s="821" t="s">
        <v>621</v>
      </c>
      <c r="B70" s="822">
        <f>SUM(B64,B65:B69)</f>
        <v>127865325125.97</v>
      </c>
      <c r="C70" s="822">
        <f t="shared" ref="C70:E70" si="11">SUM(C64,C65:C69)</f>
        <v>140283297387.66</v>
      </c>
      <c r="D70" s="822">
        <f t="shared" si="11"/>
        <v>169032960620.23999</v>
      </c>
      <c r="E70" s="822">
        <f t="shared" si="11"/>
        <v>188163367041.41998</v>
      </c>
      <c r="F70" s="822">
        <f t="shared" ref="F70:G70" si="12">SUM(F64,F65:F69)</f>
        <v>206084720331</v>
      </c>
      <c r="G70" s="822">
        <f t="shared" si="12"/>
        <v>225881155942</v>
      </c>
      <c r="H70" s="819">
        <f t="shared" si="0"/>
        <v>109.6</v>
      </c>
    </row>
    <row r="71" spans="1:8" x14ac:dyDescent="0.2">
      <c r="A71" s="821" t="s">
        <v>622</v>
      </c>
      <c r="B71" s="829">
        <f>B70+B63</f>
        <v>132913975846.21001</v>
      </c>
      <c r="C71" s="829">
        <f t="shared" ref="C71:E71" si="13">C70+C63</f>
        <v>148366794259.11002</v>
      </c>
      <c r="D71" s="829">
        <f t="shared" si="13"/>
        <v>177884536463.63998</v>
      </c>
      <c r="E71" s="829">
        <f t="shared" si="13"/>
        <v>200433499888.74997</v>
      </c>
      <c r="F71" s="829">
        <f t="shared" ref="F71:G71" si="14">F70+F63</f>
        <v>212140268612</v>
      </c>
      <c r="G71" s="829">
        <f t="shared" si="14"/>
        <v>232000882257</v>
      </c>
      <c r="H71" s="819">
        <f t="shared" si="0"/>
        <v>109.4</v>
      </c>
    </row>
    <row r="72" spans="1:8" x14ac:dyDescent="0.2">
      <c r="A72" s="498" t="s">
        <v>623</v>
      </c>
      <c r="B72" s="68">
        <v>6192092721.6099997</v>
      </c>
      <c r="C72" s="68">
        <v>6554828675.9899998</v>
      </c>
      <c r="D72" s="68">
        <v>8023323353.3999996</v>
      </c>
      <c r="E72" s="571">
        <v>8971614699.8999996</v>
      </c>
      <c r="F72" s="823">
        <v>9365064029</v>
      </c>
      <c r="G72" s="68">
        <v>7896654418</v>
      </c>
      <c r="H72" s="819">
        <f t="shared" si="0"/>
        <v>84.3</v>
      </c>
    </row>
    <row r="73" spans="1:8" ht="38.25" x14ac:dyDescent="0.2">
      <c r="A73" s="498" t="s">
        <v>794</v>
      </c>
      <c r="B73" s="68">
        <v>1949128494.48</v>
      </c>
      <c r="C73" s="68">
        <v>2150230686.1999998</v>
      </c>
      <c r="D73" s="68">
        <v>2352809546.6500001</v>
      </c>
      <c r="E73" s="571">
        <v>2640215720.1900001</v>
      </c>
      <c r="F73" s="823">
        <v>3233216465</v>
      </c>
      <c r="G73" s="68">
        <v>3370474957</v>
      </c>
      <c r="H73" s="819">
        <f t="shared" si="0"/>
        <v>104.2</v>
      </c>
    </row>
    <row r="74" spans="1:8" x14ac:dyDescent="0.2">
      <c r="A74" s="498" t="s">
        <v>624</v>
      </c>
      <c r="B74" s="68">
        <v>3432776266</v>
      </c>
      <c r="C74" s="68">
        <v>3366719398</v>
      </c>
      <c r="D74" s="68">
        <v>3308946840</v>
      </c>
      <c r="E74" s="571">
        <v>3288731860</v>
      </c>
      <c r="F74" s="823">
        <v>3261285729</v>
      </c>
      <c r="G74" s="68">
        <v>3250024266</v>
      </c>
      <c r="H74" s="819">
        <f t="shared" ref="H74:H138" si="15">IF(F74=0," ",IF(F74&gt;0,ROUND(G74/F74*100,1)))</f>
        <v>99.7</v>
      </c>
    </row>
    <row r="75" spans="1:8" x14ac:dyDescent="0.2">
      <c r="A75" s="498" t="s">
        <v>625</v>
      </c>
      <c r="B75" s="68">
        <v>27200000</v>
      </c>
      <c r="C75" s="68">
        <v>27200000</v>
      </c>
      <c r="D75" s="68">
        <v>27700000</v>
      </c>
      <c r="E75" s="571">
        <v>27700000</v>
      </c>
      <c r="F75" s="823">
        <v>27700000</v>
      </c>
      <c r="G75" s="68">
        <v>28500000</v>
      </c>
      <c r="H75" s="819">
        <f t="shared" si="15"/>
        <v>102.9</v>
      </c>
    </row>
    <row r="76" spans="1:8" x14ac:dyDescent="0.2">
      <c r="A76" s="498" t="s">
        <v>626</v>
      </c>
      <c r="B76" s="68">
        <v>374331487.10000002</v>
      </c>
      <c r="C76" s="68">
        <v>387398911.02999997</v>
      </c>
      <c r="D76" s="68">
        <v>411150984.62</v>
      </c>
      <c r="E76" s="571">
        <v>424712041.80000001</v>
      </c>
      <c r="F76" s="823">
        <v>624798208</v>
      </c>
      <c r="G76" s="68">
        <v>533024527</v>
      </c>
      <c r="H76" s="819">
        <f t="shared" si="15"/>
        <v>85.3</v>
      </c>
    </row>
    <row r="77" spans="1:8" ht="25.5" x14ac:dyDescent="0.2">
      <c r="A77" s="498" t="s">
        <v>627</v>
      </c>
      <c r="B77" s="68">
        <v>376005466.5</v>
      </c>
      <c r="C77" s="68">
        <v>388762392</v>
      </c>
      <c r="D77" s="68">
        <v>602256676.53999996</v>
      </c>
      <c r="E77" s="571">
        <v>600166989.75</v>
      </c>
      <c r="F77" s="823">
        <v>579854000</v>
      </c>
      <c r="G77" s="68">
        <v>526431160</v>
      </c>
      <c r="H77" s="819">
        <f t="shared" si="15"/>
        <v>90.8</v>
      </c>
    </row>
    <row r="78" spans="1:8" ht="25.5" x14ac:dyDescent="0.2">
      <c r="A78" s="498" t="s">
        <v>795</v>
      </c>
      <c r="B78" s="68">
        <v>78432240.469999999</v>
      </c>
      <c r="C78" s="68">
        <v>100070275.77</v>
      </c>
      <c r="D78" s="68">
        <v>140031638.31</v>
      </c>
      <c r="E78" s="571">
        <v>161102720.58000001</v>
      </c>
      <c r="F78" s="823">
        <v>65237000</v>
      </c>
      <c r="G78" s="68">
        <v>78970840</v>
      </c>
      <c r="H78" s="819">
        <f t="shared" si="15"/>
        <v>121.1</v>
      </c>
    </row>
    <row r="79" spans="1:8" ht="27.75" customHeight="1" x14ac:dyDescent="0.2">
      <c r="A79" s="821" t="s">
        <v>628</v>
      </c>
      <c r="B79" s="822">
        <f t="shared" ref="B79:G79" si="16">SUM(B72:B78)</f>
        <v>12429966676.16</v>
      </c>
      <c r="C79" s="822">
        <f t="shared" si="16"/>
        <v>12975210338.99</v>
      </c>
      <c r="D79" s="822">
        <f t="shared" si="16"/>
        <v>14866219039.519999</v>
      </c>
      <c r="E79" s="822">
        <f t="shared" si="16"/>
        <v>16114244032.219999</v>
      </c>
      <c r="F79" s="822">
        <f t="shared" si="16"/>
        <v>17157155431</v>
      </c>
      <c r="G79" s="822">
        <f t="shared" si="16"/>
        <v>15684080168</v>
      </c>
      <c r="H79" s="819">
        <f t="shared" si="15"/>
        <v>91.4</v>
      </c>
    </row>
    <row r="80" spans="1:8" x14ac:dyDescent="0.2">
      <c r="A80" s="498" t="s">
        <v>826</v>
      </c>
      <c r="B80" s="68">
        <v>3851714574.3600001</v>
      </c>
      <c r="C80" s="68">
        <v>4749980996.8000002</v>
      </c>
      <c r="D80" s="68">
        <v>6088947997.6999998</v>
      </c>
      <c r="E80" s="571">
        <v>7138314428.6300001</v>
      </c>
      <c r="F80" s="823">
        <v>7984149371</v>
      </c>
      <c r="G80" s="68">
        <v>7982171191</v>
      </c>
      <c r="H80" s="819">
        <f t="shared" si="15"/>
        <v>100</v>
      </c>
    </row>
    <row r="81" spans="1:8" x14ac:dyDescent="0.2">
      <c r="A81" s="498" t="s">
        <v>629</v>
      </c>
      <c r="B81" s="68">
        <v>276243007.82999998</v>
      </c>
      <c r="C81" s="68">
        <v>280622515.11000001</v>
      </c>
      <c r="D81" s="68">
        <v>431954998.85000002</v>
      </c>
      <c r="E81" s="571">
        <v>444807578.44999999</v>
      </c>
      <c r="F81" s="823">
        <v>275819938</v>
      </c>
      <c r="G81" s="68">
        <v>275819938</v>
      </c>
      <c r="H81" s="819">
        <f t="shared" si="15"/>
        <v>100</v>
      </c>
    </row>
    <row r="82" spans="1:8" x14ac:dyDescent="0.2">
      <c r="A82" s="498" t="s">
        <v>827</v>
      </c>
      <c r="B82" s="68"/>
      <c r="C82" s="68"/>
      <c r="D82" s="68"/>
      <c r="E82" s="571">
        <v>8069760.8099999996</v>
      </c>
      <c r="F82" s="823">
        <v>85923875</v>
      </c>
      <c r="G82" s="68">
        <v>183631360</v>
      </c>
      <c r="H82" s="819">
        <f t="shared" si="15"/>
        <v>213.7</v>
      </c>
    </row>
    <row r="83" spans="1:8" x14ac:dyDescent="0.2">
      <c r="A83" s="498" t="s">
        <v>828</v>
      </c>
      <c r="B83" s="68">
        <v>3030000</v>
      </c>
      <c r="C83" s="68">
        <v>3200000</v>
      </c>
      <c r="D83" s="68">
        <v>7239000</v>
      </c>
      <c r="E83" s="571">
        <v>5662000</v>
      </c>
      <c r="F83" s="823">
        <v>2500000</v>
      </c>
      <c r="G83" s="68">
        <v>2500000</v>
      </c>
      <c r="H83" s="819">
        <f t="shared" si="15"/>
        <v>100</v>
      </c>
    </row>
    <row r="84" spans="1:8" ht="16.5" customHeight="1" x14ac:dyDescent="0.2">
      <c r="A84" s="821" t="s">
        <v>829</v>
      </c>
      <c r="B84" s="822">
        <f t="shared" ref="B84:G84" si="17">SUM(B80:B83)</f>
        <v>4130987582.1900001</v>
      </c>
      <c r="C84" s="822">
        <f t="shared" si="17"/>
        <v>5033803511.9099998</v>
      </c>
      <c r="D84" s="822">
        <f t="shared" si="17"/>
        <v>6528141996.5500002</v>
      </c>
      <c r="E84" s="822">
        <f t="shared" si="17"/>
        <v>7596853767.8900003</v>
      </c>
      <c r="F84" s="822">
        <f t="shared" si="17"/>
        <v>8348393184</v>
      </c>
      <c r="G84" s="822">
        <f t="shared" si="17"/>
        <v>8444122489</v>
      </c>
      <c r="H84" s="819">
        <f t="shared" si="15"/>
        <v>101.1</v>
      </c>
    </row>
    <row r="85" spans="1:8" x14ac:dyDescent="0.2">
      <c r="A85" s="758" t="s">
        <v>630</v>
      </c>
      <c r="B85" s="68">
        <v>294666843.93000001</v>
      </c>
      <c r="C85" s="68">
        <v>320716391.5</v>
      </c>
      <c r="D85" s="68">
        <v>335216737.85000002</v>
      </c>
      <c r="E85" s="571">
        <v>376382787.62</v>
      </c>
      <c r="F85" s="823">
        <v>354760402</v>
      </c>
      <c r="G85" s="68">
        <v>366736903</v>
      </c>
      <c r="H85" s="819">
        <f t="shared" si="15"/>
        <v>103.4</v>
      </c>
    </row>
    <row r="86" spans="1:8" x14ac:dyDescent="0.2">
      <c r="A86" s="498" t="s">
        <v>830</v>
      </c>
      <c r="B86" s="68">
        <v>2830678878.73</v>
      </c>
      <c r="C86" s="68">
        <v>3254261970.8499999</v>
      </c>
      <c r="D86" s="68">
        <v>2780457748.9699998</v>
      </c>
      <c r="E86" s="571">
        <v>2477838285.4899998</v>
      </c>
      <c r="F86" s="823">
        <v>3631185818</v>
      </c>
      <c r="G86" s="68">
        <v>2833498329</v>
      </c>
      <c r="H86" s="819">
        <f t="shared" si="15"/>
        <v>78</v>
      </c>
    </row>
    <row r="87" spans="1:8" x14ac:dyDescent="0.2">
      <c r="A87" s="498" t="s">
        <v>631</v>
      </c>
      <c r="B87" s="68">
        <v>1385784406.1700001</v>
      </c>
      <c r="C87" s="68">
        <v>1171602932.76</v>
      </c>
      <c r="D87" s="68">
        <v>1169795939.1700001</v>
      </c>
      <c r="E87" s="571">
        <v>1399017127.53</v>
      </c>
      <c r="F87" s="823">
        <v>1367645372</v>
      </c>
      <c r="G87" s="68">
        <v>1600185327</v>
      </c>
      <c r="H87" s="819">
        <f t="shared" si="15"/>
        <v>117</v>
      </c>
    </row>
    <row r="88" spans="1:8" x14ac:dyDescent="0.2">
      <c r="A88" s="498" t="s">
        <v>632</v>
      </c>
      <c r="B88" s="68">
        <v>1350121900.27</v>
      </c>
      <c r="C88" s="68">
        <v>867655845.98000002</v>
      </c>
      <c r="D88" s="68">
        <v>2014800653.3599999</v>
      </c>
      <c r="E88" s="571">
        <v>2255911726.1799998</v>
      </c>
      <c r="F88" s="823">
        <v>2902894484</v>
      </c>
      <c r="G88" s="68">
        <v>2185413169</v>
      </c>
      <c r="H88" s="819">
        <f t="shared" si="15"/>
        <v>75.3</v>
      </c>
    </row>
    <row r="89" spans="1:8" x14ac:dyDescent="0.2">
      <c r="A89" s="498" t="s">
        <v>633</v>
      </c>
      <c r="B89" s="68">
        <v>2186708965.0799999</v>
      </c>
      <c r="C89" s="68">
        <v>2379519828.5900002</v>
      </c>
      <c r="D89" s="68">
        <v>2513441255.6700001</v>
      </c>
      <c r="E89" s="571">
        <v>2697232120.3000002</v>
      </c>
      <c r="F89" s="823">
        <v>2337065389</v>
      </c>
      <c r="G89" s="68">
        <v>2631366356</v>
      </c>
      <c r="H89" s="819">
        <f t="shared" si="15"/>
        <v>112.6</v>
      </c>
    </row>
    <row r="90" spans="1:8" x14ac:dyDescent="0.2">
      <c r="A90" s="498" t="s">
        <v>634</v>
      </c>
      <c r="B90" s="68">
        <v>1205910327.3199999</v>
      </c>
      <c r="C90" s="68">
        <v>1609885349.77</v>
      </c>
      <c r="D90" s="68">
        <v>1844378407.9200001</v>
      </c>
      <c r="E90" s="571">
        <v>1788423769.96</v>
      </c>
      <c r="F90" s="823">
        <v>1717336512</v>
      </c>
      <c r="G90" s="68">
        <v>1802961518</v>
      </c>
      <c r="H90" s="819">
        <f t="shared" si="15"/>
        <v>105</v>
      </c>
    </row>
    <row r="91" spans="1:8" x14ac:dyDescent="0.2">
      <c r="A91" s="498" t="s">
        <v>635</v>
      </c>
      <c r="B91" s="68">
        <v>62613902659.790001</v>
      </c>
      <c r="C91" s="68">
        <v>65750542459.959999</v>
      </c>
      <c r="D91" s="68">
        <v>68984158784.649994</v>
      </c>
      <c r="E91" s="571">
        <v>72479102511.139999</v>
      </c>
      <c r="F91" s="823">
        <v>99919568537</v>
      </c>
      <c r="G91" s="68">
        <v>130371462961</v>
      </c>
      <c r="H91" s="819">
        <f t="shared" si="15"/>
        <v>130.5</v>
      </c>
    </row>
    <row r="92" spans="1:8" ht="16.5" customHeight="1" x14ac:dyDescent="0.2">
      <c r="A92" s="821" t="s">
        <v>636</v>
      </c>
      <c r="B92" s="822">
        <f t="shared" ref="B92:G92" si="18">SUM(B85:B91)</f>
        <v>71867773981.290009</v>
      </c>
      <c r="C92" s="822">
        <f t="shared" si="18"/>
        <v>75354184779.410004</v>
      </c>
      <c r="D92" s="822">
        <f t="shared" si="18"/>
        <v>79642249527.589996</v>
      </c>
      <c r="E92" s="822">
        <f t="shared" si="18"/>
        <v>83473908328.220001</v>
      </c>
      <c r="F92" s="822">
        <f t="shared" si="18"/>
        <v>112230456514</v>
      </c>
      <c r="G92" s="822">
        <f t="shared" si="18"/>
        <v>141791624563</v>
      </c>
      <c r="H92" s="819">
        <f t="shared" si="15"/>
        <v>126.3</v>
      </c>
    </row>
    <row r="93" spans="1:8" x14ac:dyDescent="0.2">
      <c r="A93" s="498" t="s">
        <v>637</v>
      </c>
      <c r="B93" s="68">
        <v>4808244498.8900003</v>
      </c>
      <c r="C93" s="68">
        <v>4429975037.6999998</v>
      </c>
      <c r="D93" s="68">
        <v>4259188733.5900002</v>
      </c>
      <c r="E93" s="571">
        <v>4541567191.7600002</v>
      </c>
      <c r="F93" s="823">
        <v>5085682000</v>
      </c>
      <c r="G93" s="68">
        <v>4558389000</v>
      </c>
      <c r="H93" s="819">
        <f t="shared" si="15"/>
        <v>89.6</v>
      </c>
    </row>
    <row r="94" spans="1:8" x14ac:dyDescent="0.2">
      <c r="A94" s="498" t="s">
        <v>638</v>
      </c>
      <c r="B94" s="68">
        <v>112790380.86</v>
      </c>
      <c r="C94" s="68">
        <v>129138045.39</v>
      </c>
      <c r="D94" s="68">
        <v>19090501061.459999</v>
      </c>
      <c r="E94" s="571">
        <v>23994544042.669998</v>
      </c>
      <c r="F94" s="823">
        <v>26814327069</v>
      </c>
      <c r="G94" s="68">
        <v>25077785154</v>
      </c>
      <c r="H94" s="819">
        <f t="shared" si="15"/>
        <v>93.5</v>
      </c>
    </row>
    <row r="95" spans="1:8" ht="25.5" x14ac:dyDescent="0.2">
      <c r="A95" s="498" t="s">
        <v>639</v>
      </c>
      <c r="B95" s="68">
        <v>1098690783.04</v>
      </c>
      <c r="C95" s="68">
        <v>832043804.77999997</v>
      </c>
      <c r="D95" s="68">
        <v>1900418427.26</v>
      </c>
      <c r="E95" s="571">
        <v>2309227567.73</v>
      </c>
      <c r="F95" s="823">
        <v>2732689378</v>
      </c>
      <c r="G95" s="68">
        <v>3572104660</v>
      </c>
      <c r="H95" s="819">
        <f t="shared" si="15"/>
        <v>130.69999999999999</v>
      </c>
    </row>
    <row r="96" spans="1:8" ht="25.5" x14ac:dyDescent="0.2">
      <c r="A96" s="498" t="s">
        <v>796</v>
      </c>
      <c r="B96" s="68"/>
      <c r="C96" s="68"/>
      <c r="D96" s="68"/>
      <c r="E96" s="820"/>
      <c r="F96" s="824"/>
      <c r="G96" s="68"/>
      <c r="H96" s="819" t="str">
        <f t="shared" si="15"/>
        <v xml:space="preserve"> </v>
      </c>
    </row>
    <row r="97" spans="1:8" ht="25.5" x14ac:dyDescent="0.2">
      <c r="A97" s="498" t="s">
        <v>797</v>
      </c>
      <c r="B97" s="68">
        <v>14396560135.16</v>
      </c>
      <c r="C97" s="68">
        <v>5316738809.8100004</v>
      </c>
      <c r="D97" s="68">
        <v>65999154.609999999</v>
      </c>
      <c r="E97" s="571">
        <v>63732470.82</v>
      </c>
      <c r="F97" s="823">
        <v>24513663</v>
      </c>
      <c r="G97" s="68">
        <v>31029413</v>
      </c>
      <c r="H97" s="819">
        <f t="shared" si="15"/>
        <v>126.6</v>
      </c>
    </row>
    <row r="98" spans="1:8" ht="27.75" customHeight="1" x14ac:dyDescent="0.2">
      <c r="A98" s="821" t="s">
        <v>640</v>
      </c>
      <c r="B98" s="822">
        <f t="shared" ref="B98:G98" si="19">SUM(B93:B97)</f>
        <v>20416285797.950001</v>
      </c>
      <c r="C98" s="822">
        <f t="shared" si="19"/>
        <v>10707895697.68</v>
      </c>
      <c r="D98" s="822">
        <f t="shared" si="19"/>
        <v>25316107376.919998</v>
      </c>
      <c r="E98" s="822">
        <f t="shared" si="19"/>
        <v>30909071272.98</v>
      </c>
      <c r="F98" s="822">
        <f t="shared" si="19"/>
        <v>34657212110</v>
      </c>
      <c r="G98" s="822">
        <f t="shared" si="19"/>
        <v>33239308227</v>
      </c>
      <c r="H98" s="819">
        <f t="shared" si="15"/>
        <v>95.9</v>
      </c>
    </row>
    <row r="99" spans="1:8" x14ac:dyDescent="0.2">
      <c r="A99" s="498" t="s">
        <v>641</v>
      </c>
      <c r="B99" s="68">
        <v>2378144076.5500002</v>
      </c>
      <c r="C99" s="68">
        <v>3786806209.27</v>
      </c>
      <c r="D99" s="68">
        <v>1883774813.3299999</v>
      </c>
      <c r="E99" s="571">
        <v>3159886469.6100001</v>
      </c>
      <c r="F99" s="823">
        <v>118004502</v>
      </c>
      <c r="G99" s="68">
        <v>311181319</v>
      </c>
      <c r="H99" s="819">
        <f t="shared" si="15"/>
        <v>263.7</v>
      </c>
    </row>
    <row r="100" spans="1:8" x14ac:dyDescent="0.2">
      <c r="A100" s="498" t="s">
        <v>642</v>
      </c>
      <c r="B100" s="68">
        <v>656588893.74000001</v>
      </c>
      <c r="C100" s="68">
        <v>903071935.00999999</v>
      </c>
      <c r="D100" s="68">
        <v>2054585914.3599999</v>
      </c>
      <c r="E100" s="571">
        <v>1315216204.8599999</v>
      </c>
      <c r="F100" s="823">
        <v>121819543</v>
      </c>
      <c r="G100" s="68">
        <v>154454532</v>
      </c>
      <c r="H100" s="819">
        <f t="shared" si="15"/>
        <v>126.8</v>
      </c>
    </row>
    <row r="101" spans="1:8" x14ac:dyDescent="0.2">
      <c r="A101" s="498" t="s">
        <v>643</v>
      </c>
      <c r="B101" s="68">
        <v>49885027.740000002</v>
      </c>
      <c r="C101" s="68">
        <v>12474184.470000001</v>
      </c>
      <c r="D101" s="68">
        <v>10253643.439999999</v>
      </c>
      <c r="E101" s="571">
        <v>1242924485.3699999</v>
      </c>
      <c r="F101" s="823">
        <v>1338293338</v>
      </c>
      <c r="G101" s="68">
        <v>1308488521</v>
      </c>
      <c r="H101" s="819">
        <f t="shared" si="15"/>
        <v>97.8</v>
      </c>
    </row>
    <row r="102" spans="1:8" x14ac:dyDescent="0.2">
      <c r="A102" s="498" t="s">
        <v>644</v>
      </c>
      <c r="B102" s="68">
        <v>1682337139.1199999</v>
      </c>
      <c r="C102" s="68">
        <v>2102168259.3299999</v>
      </c>
      <c r="D102" s="68">
        <v>3198201551.1900001</v>
      </c>
      <c r="E102" s="571">
        <v>3835557744.5700002</v>
      </c>
      <c r="F102" s="823">
        <v>2456359883</v>
      </c>
      <c r="G102" s="68">
        <v>2017106695</v>
      </c>
      <c r="H102" s="819">
        <f t="shared" si="15"/>
        <v>82.1</v>
      </c>
    </row>
    <row r="103" spans="1:8" x14ac:dyDescent="0.2">
      <c r="A103" s="498" t="s">
        <v>645</v>
      </c>
      <c r="B103" s="68"/>
      <c r="C103" s="68"/>
      <c r="D103" s="68"/>
      <c r="E103" s="820"/>
      <c r="F103" s="824"/>
      <c r="G103" s="68"/>
      <c r="H103" s="819" t="str">
        <f t="shared" si="15"/>
        <v xml:space="preserve"> </v>
      </c>
    </row>
    <row r="104" spans="1:8" x14ac:dyDescent="0.2">
      <c r="A104" s="498" t="s">
        <v>646</v>
      </c>
      <c r="B104" s="68">
        <v>1381029454.75</v>
      </c>
      <c r="C104" s="68">
        <v>1352535344.3499999</v>
      </c>
      <c r="D104" s="68">
        <v>1456132016.78</v>
      </c>
      <c r="E104" s="571">
        <v>1409390151.4200001</v>
      </c>
      <c r="F104" s="823">
        <v>1219365290</v>
      </c>
      <c r="G104" s="68">
        <v>1232310342</v>
      </c>
      <c r="H104" s="819">
        <f t="shared" si="15"/>
        <v>101.1</v>
      </c>
    </row>
    <row r="105" spans="1:8" x14ac:dyDescent="0.2">
      <c r="A105" s="498" t="s">
        <v>647</v>
      </c>
      <c r="B105" s="68">
        <v>10088793</v>
      </c>
      <c r="C105" s="68">
        <v>521986305.31</v>
      </c>
      <c r="D105" s="68">
        <v>558230101.97000003</v>
      </c>
      <c r="E105" s="571">
        <v>550276719.60000002</v>
      </c>
      <c r="F105" s="823">
        <v>702030871</v>
      </c>
      <c r="G105" s="68">
        <v>707030871</v>
      </c>
      <c r="H105" s="819">
        <f t="shared" si="15"/>
        <v>100.7</v>
      </c>
    </row>
    <row r="106" spans="1:8" x14ac:dyDescent="0.2">
      <c r="A106" s="498" t="s">
        <v>648</v>
      </c>
      <c r="B106" s="68"/>
      <c r="C106" s="68">
        <v>153231534</v>
      </c>
      <c r="D106" s="68">
        <v>248590202</v>
      </c>
      <c r="E106" s="571">
        <v>257579467.19</v>
      </c>
      <c r="F106" s="823">
        <v>268619750</v>
      </c>
      <c r="G106" s="68">
        <v>284779695</v>
      </c>
      <c r="H106" s="819">
        <f t="shared" si="15"/>
        <v>106</v>
      </c>
    </row>
    <row r="107" spans="1:8" x14ac:dyDescent="0.2">
      <c r="A107" s="498" t="s">
        <v>649</v>
      </c>
      <c r="B107" s="68">
        <v>805176679.16999996</v>
      </c>
      <c r="C107" s="68">
        <v>882045136.98000002</v>
      </c>
      <c r="D107" s="68">
        <v>566346119.58000004</v>
      </c>
      <c r="E107" s="571">
        <v>625875817.85000002</v>
      </c>
      <c r="F107" s="823">
        <v>14239444151</v>
      </c>
      <c r="G107" s="68">
        <v>8407454118</v>
      </c>
      <c r="H107" s="819">
        <f t="shared" si="15"/>
        <v>59</v>
      </c>
    </row>
    <row r="108" spans="1:8" ht="13.5" customHeight="1" x14ac:dyDescent="0.2">
      <c r="A108" s="821" t="s">
        <v>650</v>
      </c>
      <c r="B108" s="822">
        <f t="shared" ref="B108:G108" si="20">SUM(B99:B107)</f>
        <v>6963250064.0699997</v>
      </c>
      <c r="C108" s="822">
        <f t="shared" si="20"/>
        <v>9714318908.7199993</v>
      </c>
      <c r="D108" s="822">
        <f t="shared" si="20"/>
        <v>9976114362.6499996</v>
      </c>
      <c r="E108" s="822">
        <f t="shared" si="20"/>
        <v>12396707060.470001</v>
      </c>
      <c r="F108" s="822">
        <f t="shared" si="20"/>
        <v>20463937328</v>
      </c>
      <c r="G108" s="822">
        <f t="shared" si="20"/>
        <v>14422806093</v>
      </c>
      <c r="H108" s="819">
        <f t="shared" si="15"/>
        <v>70.5</v>
      </c>
    </row>
    <row r="109" spans="1:8" x14ac:dyDescent="0.2">
      <c r="A109" s="498" t="s">
        <v>651</v>
      </c>
      <c r="B109" s="68">
        <v>17598618308.490002</v>
      </c>
      <c r="C109" s="68">
        <v>19105341219.090012</v>
      </c>
      <c r="D109" s="68">
        <v>18681501040.5</v>
      </c>
      <c r="E109" s="571">
        <v>21398068562.549999</v>
      </c>
      <c r="F109" s="830">
        <v>24999067378</v>
      </c>
      <c r="G109" s="68">
        <v>25250980773</v>
      </c>
      <c r="H109" s="819">
        <f t="shared" si="15"/>
        <v>101</v>
      </c>
    </row>
    <row r="110" spans="1:8" ht="30.75" customHeight="1" x14ac:dyDescent="0.2">
      <c r="A110" s="821" t="s">
        <v>652</v>
      </c>
      <c r="B110" s="822">
        <f t="shared" ref="B110:G110" si="21">B109</f>
        <v>17598618308.490002</v>
      </c>
      <c r="C110" s="822">
        <f t="shared" si="21"/>
        <v>19105341219.090012</v>
      </c>
      <c r="D110" s="822">
        <f t="shared" si="21"/>
        <v>18681501040.5</v>
      </c>
      <c r="E110" s="822">
        <f t="shared" si="21"/>
        <v>21398068562.549999</v>
      </c>
      <c r="F110" s="822">
        <f t="shared" si="21"/>
        <v>24999067378</v>
      </c>
      <c r="G110" s="822">
        <f t="shared" si="21"/>
        <v>25250980773</v>
      </c>
      <c r="H110" s="819">
        <f t="shared" si="15"/>
        <v>101</v>
      </c>
    </row>
    <row r="111" spans="1:8" ht="30.75" customHeight="1" x14ac:dyDescent="0.2">
      <c r="A111" s="498" t="s">
        <v>653</v>
      </c>
      <c r="B111" s="68">
        <v>32150000</v>
      </c>
      <c r="C111" s="68">
        <v>39150000</v>
      </c>
      <c r="D111" s="68">
        <v>21650000</v>
      </c>
      <c r="E111" s="571">
        <v>20880000</v>
      </c>
      <c r="F111" s="830">
        <v>21880000</v>
      </c>
      <c r="G111" s="68">
        <v>18630000</v>
      </c>
      <c r="H111" s="819">
        <f t="shared" si="15"/>
        <v>85.1</v>
      </c>
    </row>
    <row r="112" spans="1:8" ht="30.75" customHeight="1" x14ac:dyDescent="0.2">
      <c r="A112" s="821" t="s">
        <v>654</v>
      </c>
      <c r="B112" s="822">
        <f>B111</f>
        <v>32150000</v>
      </c>
      <c r="C112" s="822">
        <f t="shared" ref="C112:E112" si="22">C111</f>
        <v>39150000</v>
      </c>
      <c r="D112" s="822">
        <f t="shared" si="22"/>
        <v>21650000</v>
      </c>
      <c r="E112" s="822">
        <f t="shared" si="22"/>
        <v>20880000</v>
      </c>
      <c r="F112" s="822">
        <f t="shared" ref="F112:G112" si="23">F111</f>
        <v>21880000</v>
      </c>
      <c r="G112" s="822">
        <f t="shared" si="23"/>
        <v>18630000</v>
      </c>
      <c r="H112" s="819">
        <f t="shared" si="15"/>
        <v>85.1</v>
      </c>
    </row>
    <row r="113" spans="1:8" ht="17.25" customHeight="1" x14ac:dyDescent="0.2">
      <c r="A113" s="821" t="s">
        <v>655</v>
      </c>
      <c r="B113" s="822">
        <f>SUM(B63,B70,B79,B84,B92,B98,B108,B110,B112)</f>
        <v>266353008256.36002</v>
      </c>
      <c r="C113" s="822">
        <f t="shared" ref="C113:E113" si="24">SUM(C63,C70,C79,C84,C92,C98,C108,C110,C112)</f>
        <v>281296698714.91003</v>
      </c>
      <c r="D113" s="822">
        <f t="shared" si="24"/>
        <v>332916519807.36993</v>
      </c>
      <c r="E113" s="822">
        <f t="shared" si="24"/>
        <v>372343232913.0799</v>
      </c>
      <c r="F113" s="822">
        <f t="shared" ref="F113:G113" si="25">SUM(F63,F70,F79,F84,F92,F98,F108,F110,F112)</f>
        <v>430018370557</v>
      </c>
      <c r="G113" s="822">
        <f t="shared" si="25"/>
        <v>470852434570</v>
      </c>
      <c r="H113" s="819">
        <f t="shared" si="15"/>
        <v>109.5</v>
      </c>
    </row>
    <row r="114" spans="1:8" x14ac:dyDescent="0.2">
      <c r="A114" s="498" t="s">
        <v>656</v>
      </c>
      <c r="B114" s="68">
        <v>399264754866.91998</v>
      </c>
      <c r="C114" s="68">
        <v>414653205206.69</v>
      </c>
      <c r="D114" s="68">
        <v>434083026158.01001</v>
      </c>
      <c r="E114" s="571">
        <v>471796944399.02002</v>
      </c>
      <c r="F114" s="823">
        <v>507292646000</v>
      </c>
      <c r="G114" s="68">
        <v>536776615000</v>
      </c>
      <c r="H114" s="819">
        <f t="shared" si="15"/>
        <v>105.8</v>
      </c>
    </row>
    <row r="115" spans="1:8" x14ac:dyDescent="0.2">
      <c r="A115" s="498" t="s">
        <v>657</v>
      </c>
      <c r="B115" s="68">
        <v>26505788593.68</v>
      </c>
      <c r="C115" s="68">
        <v>28569405536.52</v>
      </c>
      <c r="D115" s="68">
        <v>34261073981.610001</v>
      </c>
      <c r="E115" s="571">
        <v>39230355314.349998</v>
      </c>
      <c r="F115" s="823">
        <v>50637347000</v>
      </c>
      <c r="G115" s="68">
        <v>43583319608</v>
      </c>
      <c r="H115" s="819">
        <f t="shared" si="15"/>
        <v>86.1</v>
      </c>
    </row>
    <row r="116" spans="1:8" x14ac:dyDescent="0.2">
      <c r="A116" s="498" t="s">
        <v>658</v>
      </c>
      <c r="B116" s="68">
        <v>29032695975.549999</v>
      </c>
      <c r="C116" s="68">
        <v>29135612447.59</v>
      </c>
      <c r="D116" s="68">
        <v>32341789067.009998</v>
      </c>
      <c r="E116" s="571">
        <v>31623362602.889999</v>
      </c>
      <c r="F116" s="823">
        <v>39819297039</v>
      </c>
      <c r="G116" s="68">
        <v>42900254873</v>
      </c>
      <c r="H116" s="819">
        <f t="shared" si="15"/>
        <v>107.7</v>
      </c>
    </row>
    <row r="117" spans="1:8" x14ac:dyDescent="0.2">
      <c r="A117" s="498" t="s">
        <v>659</v>
      </c>
      <c r="B117" s="68">
        <v>9394252179.6499996</v>
      </c>
      <c r="C117" s="68">
        <v>8749335141.5799999</v>
      </c>
      <c r="D117" s="68">
        <v>7799760059.4799995</v>
      </c>
      <c r="E117" s="571">
        <v>7183500284.4799995</v>
      </c>
      <c r="F117" s="823">
        <v>9426946790</v>
      </c>
      <c r="G117" s="68">
        <v>6352000000</v>
      </c>
      <c r="H117" s="819">
        <f t="shared" si="15"/>
        <v>67.400000000000006</v>
      </c>
    </row>
    <row r="118" spans="1:8" ht="38.25" x14ac:dyDescent="0.2">
      <c r="A118" s="498" t="s">
        <v>798</v>
      </c>
      <c r="B118" s="68">
        <v>7288382268.5500002</v>
      </c>
      <c r="C118" s="68">
        <v>7420968258.0299997</v>
      </c>
      <c r="D118" s="68">
        <v>7680602855.0100002</v>
      </c>
      <c r="E118" s="571">
        <v>8480337296.3900003</v>
      </c>
      <c r="F118" s="823">
        <v>9115788607</v>
      </c>
      <c r="G118" s="68">
        <v>9861936081</v>
      </c>
      <c r="H118" s="819">
        <f t="shared" si="15"/>
        <v>108.2</v>
      </c>
    </row>
    <row r="119" spans="1:8" x14ac:dyDescent="0.2">
      <c r="A119" s="498" t="s">
        <v>660</v>
      </c>
      <c r="B119" s="68">
        <v>9346780902.0799999</v>
      </c>
      <c r="C119" s="68">
        <v>7499758383.4300003</v>
      </c>
      <c r="D119" s="68">
        <v>5426111983.1800003</v>
      </c>
      <c r="E119" s="571">
        <v>4438449478.9399996</v>
      </c>
      <c r="F119" s="823">
        <v>5350949419</v>
      </c>
      <c r="G119" s="68">
        <v>5658155265</v>
      </c>
      <c r="H119" s="819">
        <f t="shared" si="15"/>
        <v>105.7</v>
      </c>
    </row>
    <row r="120" spans="1:8" x14ac:dyDescent="0.2">
      <c r="A120" s="498" t="s">
        <v>661</v>
      </c>
      <c r="B120" s="68">
        <v>2045074284.3399999</v>
      </c>
      <c r="C120" s="68">
        <v>1997096725.8599999</v>
      </c>
      <c r="D120" s="68">
        <v>2666353824.2199998</v>
      </c>
      <c r="E120" s="571">
        <v>2690545324.8200002</v>
      </c>
      <c r="F120" s="823">
        <v>3100000000</v>
      </c>
      <c r="G120" s="68">
        <v>3000000000</v>
      </c>
      <c r="H120" s="819">
        <f t="shared" si="15"/>
        <v>96.8</v>
      </c>
    </row>
    <row r="121" spans="1:8" x14ac:dyDescent="0.2">
      <c r="A121" s="498" t="s">
        <v>662</v>
      </c>
      <c r="B121" s="68">
        <v>30559655381.650002</v>
      </c>
      <c r="C121" s="68">
        <v>32611122233.299999</v>
      </c>
      <c r="D121" s="68">
        <v>33580942898.669998</v>
      </c>
      <c r="E121" s="571">
        <v>37507206095.860001</v>
      </c>
      <c r="F121" s="823">
        <v>39218424500</v>
      </c>
      <c r="G121" s="68">
        <v>41065840000</v>
      </c>
      <c r="H121" s="819">
        <f t="shared" si="15"/>
        <v>104.7</v>
      </c>
    </row>
    <row r="122" spans="1:8" ht="28.5" customHeight="1" x14ac:dyDescent="0.2">
      <c r="A122" s="821" t="s">
        <v>663</v>
      </c>
      <c r="B122" s="822">
        <f t="shared" ref="B122:G122" si="26">SUM(B114:B121)</f>
        <v>513437384452.42004</v>
      </c>
      <c r="C122" s="822">
        <f t="shared" si="26"/>
        <v>530636503933.00006</v>
      </c>
      <c r="D122" s="822">
        <f t="shared" si="26"/>
        <v>557839660827.18994</v>
      </c>
      <c r="E122" s="822">
        <f t="shared" si="26"/>
        <v>602950700796.74988</v>
      </c>
      <c r="F122" s="822">
        <f t="shared" si="26"/>
        <v>663961399355</v>
      </c>
      <c r="G122" s="822">
        <f t="shared" si="26"/>
        <v>689198120827</v>
      </c>
      <c r="H122" s="819">
        <f t="shared" si="15"/>
        <v>103.8</v>
      </c>
    </row>
    <row r="123" spans="1:8" x14ac:dyDescent="0.2">
      <c r="A123" s="498" t="s">
        <v>664</v>
      </c>
      <c r="B123" s="68">
        <v>8254526903.2399998</v>
      </c>
      <c r="C123" s="68">
        <v>7853520225.2700005</v>
      </c>
      <c r="D123" s="68">
        <v>7542836423.7399998</v>
      </c>
      <c r="E123" s="571">
        <v>8144406669.1400003</v>
      </c>
      <c r="F123" s="823">
        <v>7600000000</v>
      </c>
      <c r="G123" s="68">
        <v>15500000000</v>
      </c>
      <c r="H123" s="819">
        <f t="shared" si="15"/>
        <v>203.9</v>
      </c>
    </row>
    <row r="124" spans="1:8" x14ac:dyDescent="0.2">
      <c r="A124" s="498" t="s">
        <v>665</v>
      </c>
      <c r="B124" s="68">
        <v>6866804605.4399996</v>
      </c>
      <c r="C124" s="68">
        <v>4760641856.04</v>
      </c>
      <c r="D124" s="68">
        <v>4398222602.8100004</v>
      </c>
      <c r="E124" s="571">
        <v>2346963643.21</v>
      </c>
      <c r="F124" s="823">
        <v>15204475953</v>
      </c>
      <c r="G124" s="68">
        <v>2103595900</v>
      </c>
      <c r="H124" s="819">
        <f t="shared" si="15"/>
        <v>13.8</v>
      </c>
    </row>
    <row r="125" spans="1:8" ht="25.5" x14ac:dyDescent="0.2">
      <c r="A125" s="498" t="s">
        <v>666</v>
      </c>
      <c r="B125" s="68">
        <v>250338702.03</v>
      </c>
      <c r="C125" s="68">
        <v>167342789.59999999</v>
      </c>
      <c r="D125" s="68">
        <v>257154378.5</v>
      </c>
      <c r="E125" s="571">
        <v>277672379.52999997</v>
      </c>
      <c r="F125" s="823">
        <v>300000000</v>
      </c>
      <c r="G125" s="68">
        <v>400000000</v>
      </c>
      <c r="H125" s="819">
        <f t="shared" si="15"/>
        <v>133.30000000000001</v>
      </c>
    </row>
    <row r="126" spans="1:8" x14ac:dyDescent="0.2">
      <c r="A126" s="498" t="s">
        <v>667</v>
      </c>
      <c r="B126" s="68">
        <v>4952514579.1099997</v>
      </c>
      <c r="C126" s="68">
        <v>5675571687.9300003</v>
      </c>
      <c r="D126" s="68">
        <v>6754655097.5699997</v>
      </c>
      <c r="E126" s="571">
        <v>7404748870.5</v>
      </c>
      <c r="F126" s="823">
        <v>7505000000</v>
      </c>
      <c r="G126" s="68">
        <v>8500000000</v>
      </c>
      <c r="H126" s="819">
        <f t="shared" si="15"/>
        <v>113.3</v>
      </c>
    </row>
    <row r="127" spans="1:8" x14ac:dyDescent="0.2">
      <c r="A127" s="498" t="s">
        <v>668</v>
      </c>
      <c r="B127" s="68">
        <v>555682388</v>
      </c>
      <c r="C127" s="68">
        <v>553113945</v>
      </c>
      <c r="D127" s="68">
        <v>494441204</v>
      </c>
      <c r="E127" s="571">
        <v>408859489</v>
      </c>
      <c r="F127" s="823">
        <v>501000000</v>
      </c>
      <c r="G127" s="68">
        <v>500000000</v>
      </c>
      <c r="H127" s="819">
        <f t="shared" si="15"/>
        <v>99.8</v>
      </c>
    </row>
    <row r="128" spans="1:8" x14ac:dyDescent="0.2">
      <c r="A128" s="498" t="s">
        <v>669</v>
      </c>
      <c r="B128" s="68"/>
      <c r="C128" s="68"/>
      <c r="D128" s="68"/>
      <c r="E128" s="68"/>
      <c r="F128" s="824"/>
      <c r="G128" s="68"/>
      <c r="H128" s="819" t="str">
        <f t="shared" si="15"/>
        <v xml:space="preserve"> </v>
      </c>
    </row>
    <row r="129" spans="1:8" ht="15.75" customHeight="1" x14ac:dyDescent="0.2">
      <c r="A129" s="821" t="s">
        <v>670</v>
      </c>
      <c r="B129" s="822">
        <f t="shared" ref="B129:G129" si="27">SUM(B123:B128)</f>
        <v>20879867177.82</v>
      </c>
      <c r="C129" s="822">
        <f t="shared" si="27"/>
        <v>19010190503.840004</v>
      </c>
      <c r="D129" s="822">
        <f t="shared" si="27"/>
        <v>19447309706.619999</v>
      </c>
      <c r="E129" s="822">
        <f t="shared" si="27"/>
        <v>18582651051.380001</v>
      </c>
      <c r="F129" s="822">
        <f t="shared" si="27"/>
        <v>31110475953</v>
      </c>
      <c r="G129" s="822">
        <f t="shared" si="27"/>
        <v>27003595900</v>
      </c>
      <c r="H129" s="819">
        <f t="shared" si="15"/>
        <v>86.8</v>
      </c>
    </row>
    <row r="130" spans="1:8" x14ac:dyDescent="0.2">
      <c r="A130" s="498" t="s">
        <v>671</v>
      </c>
      <c r="B130" s="68">
        <v>49527047</v>
      </c>
      <c r="C130" s="68">
        <v>68586982</v>
      </c>
      <c r="D130" s="68">
        <v>92588290</v>
      </c>
      <c r="E130" s="571">
        <v>108639119</v>
      </c>
      <c r="F130" s="823">
        <v>5968200000</v>
      </c>
      <c r="G130" s="68">
        <v>1030200000</v>
      </c>
      <c r="H130" s="819">
        <f t="shared" si="15"/>
        <v>17.3</v>
      </c>
    </row>
    <row r="131" spans="1:8" x14ac:dyDescent="0.2">
      <c r="A131" s="498" t="s">
        <v>672</v>
      </c>
      <c r="B131" s="68">
        <v>1202689516.74</v>
      </c>
      <c r="C131" s="68">
        <v>1327492461.4400001</v>
      </c>
      <c r="D131" s="68">
        <v>1341275395.6700001</v>
      </c>
      <c r="E131" s="571">
        <v>1794713408.21</v>
      </c>
      <c r="F131" s="823">
        <v>1791500000</v>
      </c>
      <c r="G131" s="68">
        <v>1856500000</v>
      </c>
      <c r="H131" s="819">
        <f t="shared" si="15"/>
        <v>103.6</v>
      </c>
    </row>
    <row r="132" spans="1:8" x14ac:dyDescent="0.2">
      <c r="A132" s="498" t="s">
        <v>673</v>
      </c>
      <c r="B132" s="68">
        <v>627101378</v>
      </c>
      <c r="C132" s="68">
        <v>640182162.23000002</v>
      </c>
      <c r="D132" s="68">
        <v>658646431.50999999</v>
      </c>
      <c r="E132" s="571">
        <v>652301938.71000004</v>
      </c>
      <c r="F132" s="823">
        <v>698383157</v>
      </c>
      <c r="G132" s="68">
        <v>764407936</v>
      </c>
      <c r="H132" s="819">
        <f t="shared" si="15"/>
        <v>109.5</v>
      </c>
    </row>
    <row r="133" spans="1:8" x14ac:dyDescent="0.2">
      <c r="A133" s="498" t="s">
        <v>674</v>
      </c>
      <c r="B133" s="68">
        <v>39158859.950000003</v>
      </c>
      <c r="C133" s="68">
        <v>71091952.689999998</v>
      </c>
      <c r="D133" s="68">
        <v>87289157.530000001</v>
      </c>
      <c r="E133" s="571">
        <v>96363125.689999998</v>
      </c>
      <c r="F133" s="823">
        <v>30350000</v>
      </c>
      <c r="G133" s="68">
        <v>31480000</v>
      </c>
      <c r="H133" s="819">
        <f t="shared" si="15"/>
        <v>103.7</v>
      </c>
    </row>
    <row r="134" spans="1:8" x14ac:dyDescent="0.2">
      <c r="A134" s="498" t="s">
        <v>831</v>
      </c>
      <c r="B134" s="68">
        <v>9762378922.5100002</v>
      </c>
      <c r="C134" s="68">
        <v>12043049124.059999</v>
      </c>
      <c r="D134" s="68">
        <v>15798095089.379999</v>
      </c>
      <c r="E134" s="571">
        <v>17361781068.799999</v>
      </c>
      <c r="F134" s="823">
        <v>18566282956</v>
      </c>
      <c r="G134" s="68">
        <v>19951630881</v>
      </c>
      <c r="H134" s="819">
        <f t="shared" si="15"/>
        <v>107.5</v>
      </c>
    </row>
    <row r="135" spans="1:8" x14ac:dyDescent="0.2">
      <c r="A135" s="498" t="s">
        <v>675</v>
      </c>
      <c r="B135" s="68">
        <v>15599686321.65</v>
      </c>
      <c r="C135" s="68">
        <v>18455402278.099998</v>
      </c>
      <c r="D135" s="68">
        <v>20279476229.700001</v>
      </c>
      <c r="E135" s="571">
        <v>21891146056.970001</v>
      </c>
      <c r="F135" s="823">
        <v>18351764681</v>
      </c>
      <c r="G135" s="68">
        <v>18030018377</v>
      </c>
      <c r="H135" s="819">
        <f t="shared" si="15"/>
        <v>98.2</v>
      </c>
    </row>
    <row r="136" spans="1:8" x14ac:dyDescent="0.2">
      <c r="A136" s="498" t="s">
        <v>676</v>
      </c>
      <c r="B136" s="68">
        <v>136456577.5</v>
      </c>
      <c r="C136" s="68">
        <v>166962521.5</v>
      </c>
      <c r="D136" s="68">
        <v>202865025</v>
      </c>
      <c r="E136" s="571">
        <v>246941619.75</v>
      </c>
      <c r="F136" s="824"/>
      <c r="G136" s="68"/>
      <c r="H136" s="819" t="str">
        <f t="shared" si="15"/>
        <v xml:space="preserve"> </v>
      </c>
    </row>
    <row r="137" spans="1:8" x14ac:dyDescent="0.2">
      <c r="A137" s="498" t="s">
        <v>677</v>
      </c>
      <c r="B137" s="68"/>
      <c r="C137" s="68">
        <v>8025331</v>
      </c>
      <c r="D137" s="68">
        <v>34907670</v>
      </c>
      <c r="E137" s="571">
        <v>39183914</v>
      </c>
      <c r="F137" s="823">
        <v>90000000</v>
      </c>
      <c r="G137" s="68">
        <v>83900000</v>
      </c>
      <c r="H137" s="819">
        <f t="shared" si="15"/>
        <v>93.2</v>
      </c>
    </row>
    <row r="138" spans="1:8" x14ac:dyDescent="0.2">
      <c r="A138" s="498" t="s">
        <v>678</v>
      </c>
      <c r="B138" s="68">
        <v>1451518522.95</v>
      </c>
      <c r="C138" s="68">
        <v>1601813996.0599999</v>
      </c>
      <c r="D138" s="68">
        <v>1697707947.54</v>
      </c>
      <c r="E138" s="571">
        <v>1645080227.3499999</v>
      </c>
      <c r="F138" s="823">
        <v>2531978839</v>
      </c>
      <c r="G138" s="68">
        <v>2135629765</v>
      </c>
      <c r="H138" s="819">
        <f t="shared" si="15"/>
        <v>84.3</v>
      </c>
    </row>
    <row r="139" spans="1:8" ht="39" customHeight="1" x14ac:dyDescent="0.2">
      <c r="A139" s="821" t="s">
        <v>799</v>
      </c>
      <c r="B139" s="822">
        <f>SUM(B130:B138)</f>
        <v>28868517146.299999</v>
      </c>
      <c r="C139" s="822">
        <f t="shared" ref="C139:E139" si="28">SUM(C130:C138)</f>
        <v>34382606809.079994</v>
      </c>
      <c r="D139" s="822">
        <f t="shared" si="28"/>
        <v>40192851236.330002</v>
      </c>
      <c r="E139" s="822">
        <f t="shared" si="28"/>
        <v>43836150478.480003</v>
      </c>
      <c r="F139" s="822">
        <f t="shared" ref="F139:G139" si="29">SUM(F130:F138)</f>
        <v>48028459633</v>
      </c>
      <c r="G139" s="822">
        <f t="shared" si="29"/>
        <v>43883766959</v>
      </c>
      <c r="H139" s="819">
        <f t="shared" ref="H139:H195" si="30">IF(F139=0," ",IF(F139&gt;0,ROUND(G139/F139*100,1)))</f>
        <v>91.4</v>
      </c>
    </row>
    <row r="140" spans="1:8" ht="30" customHeight="1" x14ac:dyDescent="0.2">
      <c r="A140" s="821" t="s">
        <v>679</v>
      </c>
      <c r="B140" s="822">
        <f>SUM(B139,B129,B122)</f>
        <v>563185768776.54004</v>
      </c>
      <c r="C140" s="822">
        <f t="shared" ref="C140:E140" si="31">SUM(C139,C129,C122)</f>
        <v>584029301245.92004</v>
      </c>
      <c r="D140" s="822">
        <f t="shared" si="31"/>
        <v>617479821770.13989</v>
      </c>
      <c r="E140" s="822">
        <f t="shared" si="31"/>
        <v>665369502326.60986</v>
      </c>
      <c r="F140" s="822">
        <f t="shared" ref="F140:G140" si="32">SUM(F139,F129,F122)</f>
        <v>743100334941</v>
      </c>
      <c r="G140" s="822">
        <f t="shared" si="32"/>
        <v>760085483686</v>
      </c>
      <c r="H140" s="819">
        <f t="shared" si="30"/>
        <v>102.3</v>
      </c>
    </row>
    <row r="141" spans="1:8" x14ac:dyDescent="0.2">
      <c r="A141" s="498" t="s">
        <v>680</v>
      </c>
      <c r="B141" s="68">
        <v>30532967257.91</v>
      </c>
      <c r="C141" s="68">
        <v>36751606036.260002</v>
      </c>
      <c r="D141" s="68">
        <v>42808596995.790001</v>
      </c>
      <c r="E141" s="571">
        <v>49624355396.279999</v>
      </c>
      <c r="F141" s="823">
        <v>52530913261</v>
      </c>
      <c r="G141" s="68">
        <v>64911874413</v>
      </c>
      <c r="H141" s="819">
        <f t="shared" si="30"/>
        <v>123.6</v>
      </c>
    </row>
    <row r="142" spans="1:8" x14ac:dyDescent="0.2">
      <c r="A142" s="498" t="s">
        <v>681</v>
      </c>
      <c r="B142" s="68">
        <v>2146828327.8900001</v>
      </c>
      <c r="C142" s="68">
        <v>2303097678.5</v>
      </c>
      <c r="D142" s="68">
        <v>2857987969.4699998</v>
      </c>
      <c r="E142" s="571">
        <v>3509948151.6199999</v>
      </c>
      <c r="F142" s="823">
        <v>3989604219</v>
      </c>
      <c r="G142" s="68">
        <v>4057383773</v>
      </c>
      <c r="H142" s="819">
        <f t="shared" si="30"/>
        <v>101.7</v>
      </c>
    </row>
    <row r="143" spans="1:8" x14ac:dyDescent="0.2">
      <c r="A143" s="831" t="s">
        <v>682</v>
      </c>
      <c r="B143" s="68">
        <v>14508996.109999999</v>
      </c>
      <c r="C143" s="68">
        <v>5720963.9900000002</v>
      </c>
      <c r="D143" s="68">
        <v>5026569.47</v>
      </c>
      <c r="E143" s="571">
        <v>5373979.1500000004</v>
      </c>
      <c r="F143" s="823">
        <v>6520000</v>
      </c>
      <c r="G143" s="68">
        <v>6920000</v>
      </c>
      <c r="H143" s="819">
        <f t="shared" si="30"/>
        <v>106.1</v>
      </c>
    </row>
    <row r="144" spans="1:8" x14ac:dyDescent="0.2">
      <c r="A144" s="498" t="s">
        <v>683</v>
      </c>
      <c r="B144" s="68">
        <v>267370432.28999999</v>
      </c>
      <c r="C144" s="68">
        <v>350674366.35000002</v>
      </c>
      <c r="D144" s="68">
        <v>352007711.45999998</v>
      </c>
      <c r="E144" s="571">
        <v>345595991.02999997</v>
      </c>
      <c r="F144" s="823">
        <v>343037000</v>
      </c>
      <c r="G144" s="68">
        <v>331174000</v>
      </c>
      <c r="H144" s="819">
        <f t="shared" si="30"/>
        <v>96.5</v>
      </c>
    </row>
    <row r="145" spans="1:8" x14ac:dyDescent="0.2">
      <c r="A145" s="498" t="s">
        <v>684</v>
      </c>
      <c r="B145" s="68">
        <v>3207336073.4099998</v>
      </c>
      <c r="C145" s="68">
        <v>3303100082.48</v>
      </c>
      <c r="D145" s="68">
        <v>2971650748.3000002</v>
      </c>
      <c r="E145" s="571">
        <v>3305144592.0100002</v>
      </c>
      <c r="F145" s="823">
        <v>3868998460</v>
      </c>
      <c r="G145" s="68">
        <v>3993600878</v>
      </c>
      <c r="H145" s="819">
        <f t="shared" si="30"/>
        <v>103.2</v>
      </c>
    </row>
    <row r="146" spans="1:8" ht="16.5" customHeight="1" x14ac:dyDescent="0.2">
      <c r="A146" s="821" t="s">
        <v>685</v>
      </c>
      <c r="B146" s="822">
        <f t="shared" ref="B146:G146" si="33">SUM(B141:B145)</f>
        <v>36169011087.610001</v>
      </c>
      <c r="C146" s="822">
        <f t="shared" si="33"/>
        <v>42714199127.580002</v>
      </c>
      <c r="D146" s="822">
        <f t="shared" si="33"/>
        <v>48995269994.490005</v>
      </c>
      <c r="E146" s="822">
        <f t="shared" si="33"/>
        <v>56790418110.090004</v>
      </c>
      <c r="F146" s="822">
        <f t="shared" si="33"/>
        <v>60739072940</v>
      </c>
      <c r="G146" s="822">
        <f t="shared" si="33"/>
        <v>73300953064</v>
      </c>
      <c r="H146" s="819">
        <f t="shared" si="30"/>
        <v>120.7</v>
      </c>
    </row>
    <row r="147" spans="1:8" x14ac:dyDescent="0.2">
      <c r="A147" s="498" t="s">
        <v>686</v>
      </c>
      <c r="B147" s="68">
        <v>54475260.899999999</v>
      </c>
      <c r="C147" s="68">
        <v>60212179.439999998</v>
      </c>
      <c r="D147" s="68">
        <v>9336779</v>
      </c>
      <c r="E147" s="571">
        <v>8877347.8200000003</v>
      </c>
      <c r="F147" s="823">
        <v>23610000</v>
      </c>
      <c r="G147" s="68">
        <v>18310000</v>
      </c>
      <c r="H147" s="819">
        <f t="shared" si="30"/>
        <v>77.599999999999994</v>
      </c>
    </row>
    <row r="148" spans="1:8" x14ac:dyDescent="0.2">
      <c r="A148" s="498" t="s">
        <v>687</v>
      </c>
      <c r="B148" s="68">
        <v>1972821966.9400001</v>
      </c>
      <c r="C148" s="68">
        <v>2341574913.5999999</v>
      </c>
      <c r="D148" s="68">
        <v>2185501224.6700001</v>
      </c>
      <c r="E148" s="571">
        <v>2332424555.5</v>
      </c>
      <c r="F148" s="823">
        <v>2705013785</v>
      </c>
      <c r="G148" s="68">
        <v>2514714814</v>
      </c>
      <c r="H148" s="819">
        <f t="shared" si="30"/>
        <v>93</v>
      </c>
    </row>
    <row r="149" spans="1:8" x14ac:dyDescent="0.2">
      <c r="A149" s="498" t="s">
        <v>688</v>
      </c>
      <c r="B149" s="68">
        <v>249089980.91</v>
      </c>
      <c r="C149" s="68">
        <v>274410688.69999999</v>
      </c>
      <c r="D149" s="68">
        <v>292552607.43000001</v>
      </c>
      <c r="E149" s="571">
        <v>303668558.63999999</v>
      </c>
      <c r="F149" s="823">
        <v>432434944</v>
      </c>
      <c r="G149" s="68">
        <v>383389260</v>
      </c>
      <c r="H149" s="819">
        <f t="shared" si="30"/>
        <v>88.7</v>
      </c>
    </row>
    <row r="150" spans="1:8" x14ac:dyDescent="0.2">
      <c r="A150" s="498" t="s">
        <v>689</v>
      </c>
      <c r="B150" s="68">
        <v>48108703.399999999</v>
      </c>
      <c r="C150" s="68">
        <v>42185075.950000003</v>
      </c>
      <c r="D150" s="68">
        <v>104137326.76000001</v>
      </c>
      <c r="E150" s="571">
        <v>76457080.25</v>
      </c>
      <c r="F150" s="823">
        <v>12943000</v>
      </c>
      <c r="G150" s="68">
        <v>22853000</v>
      </c>
      <c r="H150" s="819">
        <f t="shared" si="30"/>
        <v>176.6</v>
      </c>
    </row>
    <row r="151" spans="1:8" x14ac:dyDescent="0.2">
      <c r="A151" s="758" t="s">
        <v>690</v>
      </c>
      <c r="B151" s="68">
        <v>30676893.960000001</v>
      </c>
      <c r="C151" s="68">
        <v>26558034.449999999</v>
      </c>
      <c r="D151" s="68">
        <v>25188645.129999999</v>
      </c>
      <c r="E151" s="571">
        <v>29089404.739999998</v>
      </c>
      <c r="F151" s="823">
        <v>13732000</v>
      </c>
      <c r="G151" s="68">
        <v>954110</v>
      </c>
      <c r="H151" s="819">
        <f t="shared" si="30"/>
        <v>6.9</v>
      </c>
    </row>
    <row r="152" spans="1:8" x14ac:dyDescent="0.2">
      <c r="A152" s="758" t="s">
        <v>691</v>
      </c>
      <c r="B152" s="68">
        <v>592137.91</v>
      </c>
      <c r="C152" s="68">
        <v>629756.28</v>
      </c>
      <c r="D152" s="68">
        <v>1073169.2</v>
      </c>
      <c r="E152" s="571">
        <v>513242.98</v>
      </c>
      <c r="F152" s="823">
        <v>760000</v>
      </c>
      <c r="G152" s="68">
        <v>967000</v>
      </c>
      <c r="H152" s="819">
        <f t="shared" si="30"/>
        <v>127.2</v>
      </c>
    </row>
    <row r="153" spans="1:8" ht="15" customHeight="1" x14ac:dyDescent="0.2">
      <c r="A153" s="821" t="s">
        <v>692</v>
      </c>
      <c r="B153" s="822">
        <f t="shared" ref="B153:G153" si="34">SUM(B147:B152)</f>
        <v>2355764944.02</v>
      </c>
      <c r="C153" s="822">
        <f t="shared" si="34"/>
        <v>2745570648.4199996</v>
      </c>
      <c r="D153" s="822">
        <f t="shared" si="34"/>
        <v>2617789752.1900001</v>
      </c>
      <c r="E153" s="822">
        <f t="shared" si="34"/>
        <v>2751030189.9299998</v>
      </c>
      <c r="F153" s="822">
        <f t="shared" si="34"/>
        <v>3188493729</v>
      </c>
      <c r="G153" s="822">
        <f t="shared" si="34"/>
        <v>2941188184</v>
      </c>
      <c r="H153" s="819">
        <f t="shared" si="30"/>
        <v>92.2</v>
      </c>
    </row>
    <row r="154" spans="1:8" x14ac:dyDescent="0.2">
      <c r="A154" s="498" t="s">
        <v>693</v>
      </c>
      <c r="B154" s="68">
        <v>39730445106.379997</v>
      </c>
      <c r="C154" s="68">
        <v>43255407308.980011</v>
      </c>
      <c r="D154" s="68">
        <v>49688112323.629982</v>
      </c>
      <c r="E154" s="571">
        <v>54167499967.32</v>
      </c>
      <c r="F154" s="823">
        <v>56241997320</v>
      </c>
      <c r="G154" s="68">
        <v>58723617115</v>
      </c>
      <c r="H154" s="819">
        <f t="shared" si="30"/>
        <v>104.4</v>
      </c>
    </row>
    <row r="155" spans="1:8" x14ac:dyDescent="0.2">
      <c r="A155" s="758" t="s">
        <v>694</v>
      </c>
      <c r="B155" s="68">
        <v>59131502.479999997</v>
      </c>
      <c r="C155" s="68">
        <v>44966629.759999998</v>
      </c>
      <c r="D155" s="68">
        <v>23490926.32</v>
      </c>
      <c r="E155" s="571">
        <v>58364448.82</v>
      </c>
      <c r="F155" s="823">
        <v>16254000</v>
      </c>
      <c r="G155" s="68">
        <v>4599000</v>
      </c>
      <c r="H155" s="819">
        <f t="shared" si="30"/>
        <v>28.3</v>
      </c>
    </row>
    <row r="156" spans="1:8" x14ac:dyDescent="0.2">
      <c r="A156" s="758" t="s">
        <v>695</v>
      </c>
      <c r="B156" s="68">
        <v>349137288.80000001</v>
      </c>
      <c r="C156" s="68">
        <v>449712910.5</v>
      </c>
      <c r="D156" s="68">
        <v>454413694.86000001</v>
      </c>
      <c r="E156" s="571">
        <v>465557163.87</v>
      </c>
      <c r="F156" s="823">
        <v>513050592</v>
      </c>
      <c r="G156" s="68">
        <v>504793766</v>
      </c>
      <c r="H156" s="819">
        <f t="shared" si="30"/>
        <v>98.4</v>
      </c>
    </row>
    <row r="157" spans="1:8" ht="18" customHeight="1" x14ac:dyDescent="0.2">
      <c r="A157" s="821" t="s">
        <v>696</v>
      </c>
      <c r="B157" s="822">
        <f t="shared" ref="B157:G157" si="35">SUM(B154,B155:B156)</f>
        <v>40138713897.660004</v>
      </c>
      <c r="C157" s="822">
        <f t="shared" si="35"/>
        <v>43750086849.240013</v>
      </c>
      <c r="D157" s="822">
        <f t="shared" si="35"/>
        <v>50166016944.809982</v>
      </c>
      <c r="E157" s="822">
        <f t="shared" si="35"/>
        <v>54691421580.010002</v>
      </c>
      <c r="F157" s="822">
        <f t="shared" si="35"/>
        <v>56771301912</v>
      </c>
      <c r="G157" s="822">
        <f t="shared" si="35"/>
        <v>59233009881</v>
      </c>
      <c r="H157" s="819">
        <f t="shared" si="30"/>
        <v>104.3</v>
      </c>
    </row>
    <row r="158" spans="1:8" x14ac:dyDescent="0.2">
      <c r="A158" s="498" t="s">
        <v>697</v>
      </c>
      <c r="B158" s="68">
        <v>172050755.53999999</v>
      </c>
      <c r="C158" s="68">
        <v>238379249.5</v>
      </c>
      <c r="D158" s="68">
        <v>314596850.56999999</v>
      </c>
      <c r="E158" s="571">
        <v>214508803.74000001</v>
      </c>
      <c r="F158" s="823">
        <v>239788895</v>
      </c>
      <c r="G158" s="68">
        <v>236988895</v>
      </c>
      <c r="H158" s="819">
        <f t="shared" si="30"/>
        <v>98.8</v>
      </c>
    </row>
    <row r="159" spans="1:8" x14ac:dyDescent="0.2">
      <c r="A159" s="498" t="s">
        <v>698</v>
      </c>
      <c r="B159" s="68">
        <v>11628468801.34</v>
      </c>
      <c r="C159" s="68">
        <v>11939459217.469999</v>
      </c>
      <c r="D159" s="68">
        <v>12632090803.66</v>
      </c>
      <c r="E159" s="571">
        <v>14028329372.48</v>
      </c>
      <c r="F159" s="823">
        <v>14416860494</v>
      </c>
      <c r="G159" s="68">
        <v>14648172103</v>
      </c>
      <c r="H159" s="819">
        <f t="shared" si="30"/>
        <v>101.6</v>
      </c>
    </row>
    <row r="160" spans="1:8" x14ac:dyDescent="0.2">
      <c r="A160" s="498" t="s">
        <v>699</v>
      </c>
      <c r="B160" s="68">
        <v>2722837707.0999999</v>
      </c>
      <c r="C160" s="68">
        <v>2821746741.5100002</v>
      </c>
      <c r="D160" s="68">
        <v>2987437110.6199999</v>
      </c>
      <c r="E160" s="571">
        <v>3306802952.0799999</v>
      </c>
      <c r="F160" s="823">
        <v>3509188149</v>
      </c>
      <c r="G160" s="68">
        <v>3385832269</v>
      </c>
      <c r="H160" s="819">
        <f t="shared" si="30"/>
        <v>96.5</v>
      </c>
    </row>
    <row r="161" spans="1:8" x14ac:dyDescent="0.2">
      <c r="A161" s="498" t="s">
        <v>700</v>
      </c>
      <c r="B161" s="68">
        <v>7589254500.5799999</v>
      </c>
      <c r="C161" s="68">
        <v>8543784850.1700001</v>
      </c>
      <c r="D161" s="68">
        <v>9530700485.6299992</v>
      </c>
      <c r="E161" s="571">
        <v>10264105067.780001</v>
      </c>
      <c r="F161" s="823">
        <v>10838026012</v>
      </c>
      <c r="G161" s="68">
        <v>10607158060</v>
      </c>
      <c r="H161" s="819">
        <f t="shared" si="30"/>
        <v>97.9</v>
      </c>
    </row>
    <row r="162" spans="1:8" x14ac:dyDescent="0.2">
      <c r="A162" s="498" t="s">
        <v>701</v>
      </c>
      <c r="B162" s="68">
        <v>278629320.22000003</v>
      </c>
      <c r="C162" s="68">
        <v>350707136.48000002</v>
      </c>
      <c r="D162" s="68">
        <v>420123264.64999998</v>
      </c>
      <c r="E162" s="571">
        <v>400388428.92000002</v>
      </c>
      <c r="F162" s="823">
        <v>383865194</v>
      </c>
      <c r="G162" s="68">
        <v>365455894</v>
      </c>
      <c r="H162" s="819">
        <f t="shared" si="30"/>
        <v>95.2</v>
      </c>
    </row>
    <row r="163" spans="1:8" x14ac:dyDescent="0.2">
      <c r="A163" s="498" t="s">
        <v>702</v>
      </c>
      <c r="B163" s="68">
        <v>761600815</v>
      </c>
      <c r="C163" s="68">
        <v>802148515.44000006</v>
      </c>
      <c r="D163" s="68">
        <v>869707990.01999998</v>
      </c>
      <c r="E163" s="571">
        <v>915860279.53999996</v>
      </c>
      <c r="F163" s="823">
        <v>1161646759</v>
      </c>
      <c r="G163" s="68">
        <v>1132087114</v>
      </c>
      <c r="H163" s="819">
        <f t="shared" si="30"/>
        <v>97.5</v>
      </c>
    </row>
    <row r="164" spans="1:8" x14ac:dyDescent="0.2">
      <c r="A164" s="498" t="s">
        <v>703</v>
      </c>
      <c r="B164" s="68">
        <v>153624331.88</v>
      </c>
      <c r="C164" s="68">
        <v>177198578.78</v>
      </c>
      <c r="D164" s="68">
        <v>248358589.50999999</v>
      </c>
      <c r="E164" s="571">
        <v>226449593.43000001</v>
      </c>
      <c r="F164" s="823">
        <v>222237767</v>
      </c>
      <c r="G164" s="68">
        <v>238420557</v>
      </c>
      <c r="H164" s="819">
        <f t="shared" si="30"/>
        <v>107.3</v>
      </c>
    </row>
    <row r="165" spans="1:8" x14ac:dyDescent="0.2">
      <c r="A165" s="498" t="s">
        <v>704</v>
      </c>
      <c r="B165" s="68">
        <v>7890469.7000000002</v>
      </c>
      <c r="C165" s="68">
        <v>7050372.7400000002</v>
      </c>
      <c r="D165" s="68">
        <v>7231005.7999999998</v>
      </c>
      <c r="E165" s="571">
        <v>6676105.9199999999</v>
      </c>
      <c r="F165" s="824"/>
      <c r="G165" s="68"/>
      <c r="H165" s="819" t="str">
        <f t="shared" si="30"/>
        <v xml:space="preserve"> </v>
      </c>
    </row>
    <row r="166" spans="1:8" x14ac:dyDescent="0.2">
      <c r="A166" s="498" t="s">
        <v>705</v>
      </c>
      <c r="B166" s="68">
        <v>94705714.060000002</v>
      </c>
      <c r="C166" s="68">
        <v>97545605.120000005</v>
      </c>
      <c r="D166" s="68">
        <v>106679176.39</v>
      </c>
      <c r="E166" s="571">
        <v>124548310.42</v>
      </c>
      <c r="F166" s="823">
        <v>128685088</v>
      </c>
      <c r="G166" s="68">
        <v>93142202</v>
      </c>
      <c r="H166" s="819">
        <f t="shared" si="30"/>
        <v>72.400000000000006</v>
      </c>
    </row>
    <row r="167" spans="1:8" ht="16.5" customHeight="1" x14ac:dyDescent="0.2">
      <c r="A167" s="821" t="s">
        <v>706</v>
      </c>
      <c r="B167" s="822">
        <f t="shared" ref="B167:G167" si="36">SUM(B158:B166)</f>
        <v>23409062415.420006</v>
      </c>
      <c r="C167" s="822">
        <f t="shared" si="36"/>
        <v>24978020267.209999</v>
      </c>
      <c r="D167" s="822">
        <f t="shared" si="36"/>
        <v>27116925276.849995</v>
      </c>
      <c r="E167" s="822">
        <f t="shared" si="36"/>
        <v>29487668914.309998</v>
      </c>
      <c r="F167" s="822">
        <f t="shared" si="36"/>
        <v>30900298358</v>
      </c>
      <c r="G167" s="822">
        <f t="shared" si="36"/>
        <v>30707257094</v>
      </c>
      <c r="H167" s="819">
        <f t="shared" si="30"/>
        <v>99.4</v>
      </c>
    </row>
    <row r="168" spans="1:8" ht="19.5" customHeight="1" x14ac:dyDescent="0.2">
      <c r="A168" s="498" t="s">
        <v>707</v>
      </c>
      <c r="B168" s="68">
        <v>8428171532.2200003</v>
      </c>
      <c r="C168" s="68">
        <v>9070639738.0599995</v>
      </c>
      <c r="D168" s="68">
        <v>10396096783.99</v>
      </c>
      <c r="E168" s="571">
        <v>11473087100.139999</v>
      </c>
      <c r="F168" s="823">
        <v>10951523574</v>
      </c>
      <c r="G168" s="68">
        <v>10845385707</v>
      </c>
      <c r="H168" s="819">
        <f t="shared" si="30"/>
        <v>99</v>
      </c>
    </row>
    <row r="169" spans="1:8" ht="28.5" customHeight="1" x14ac:dyDescent="0.2">
      <c r="A169" s="498" t="s">
        <v>708</v>
      </c>
      <c r="B169" s="68">
        <v>5397645.1799999997</v>
      </c>
      <c r="C169" s="68">
        <v>3582762.39</v>
      </c>
      <c r="D169" s="68">
        <v>7246882.2400000002</v>
      </c>
      <c r="E169" s="571">
        <v>36104172.020000003</v>
      </c>
      <c r="F169" s="823">
        <v>60000000</v>
      </c>
      <c r="G169" s="68">
        <v>60000000</v>
      </c>
      <c r="H169" s="819">
        <f t="shared" si="30"/>
        <v>100</v>
      </c>
    </row>
    <row r="170" spans="1:8" ht="25.5" x14ac:dyDescent="0.2">
      <c r="A170" s="498" t="s">
        <v>800</v>
      </c>
      <c r="B170" s="68">
        <v>387051936.76999998</v>
      </c>
      <c r="C170" s="68">
        <v>758483658.01999998</v>
      </c>
      <c r="D170" s="68">
        <v>795773087.44000006</v>
      </c>
      <c r="E170" s="571">
        <v>463255189.23000002</v>
      </c>
      <c r="F170" s="823">
        <v>578697374</v>
      </c>
      <c r="G170" s="68">
        <v>830263945</v>
      </c>
      <c r="H170" s="819">
        <f t="shared" si="30"/>
        <v>143.5</v>
      </c>
    </row>
    <row r="171" spans="1:8" ht="25.5" x14ac:dyDescent="0.2">
      <c r="A171" s="498" t="s">
        <v>801</v>
      </c>
      <c r="B171" s="68">
        <v>6637503.1299999999</v>
      </c>
      <c r="C171" s="68">
        <v>9402946.7899999991</v>
      </c>
      <c r="D171" s="68">
        <v>5841201.2300000004</v>
      </c>
      <c r="E171" s="571">
        <v>15426220.119999999</v>
      </c>
      <c r="F171" s="823">
        <v>4678710</v>
      </c>
      <c r="G171" s="68">
        <v>2421410</v>
      </c>
      <c r="H171" s="819">
        <f t="shared" si="30"/>
        <v>51.8</v>
      </c>
    </row>
    <row r="172" spans="1:8" ht="38.25" x14ac:dyDescent="0.2">
      <c r="A172" s="498" t="s">
        <v>802</v>
      </c>
      <c r="B172" s="68">
        <v>9913391.1400000006</v>
      </c>
      <c r="C172" s="68">
        <v>40324514.409999996</v>
      </c>
      <c r="D172" s="68">
        <v>21309639.5</v>
      </c>
      <c r="E172" s="571">
        <v>49329967.799999997</v>
      </c>
      <c r="F172" s="823">
        <v>53000000</v>
      </c>
      <c r="G172" s="68">
        <v>38000000</v>
      </c>
      <c r="H172" s="819">
        <f t="shared" si="30"/>
        <v>71.7</v>
      </c>
    </row>
    <row r="173" spans="1:8" ht="27.75" customHeight="1" x14ac:dyDescent="0.2">
      <c r="A173" s="821" t="s">
        <v>709</v>
      </c>
      <c r="B173" s="822">
        <f>SUM(B168:B172)</f>
        <v>8837172008.4399986</v>
      </c>
      <c r="C173" s="822">
        <f t="shared" ref="C173:E173" si="37">SUM(C168:C172)</f>
        <v>9882433619.6700001</v>
      </c>
      <c r="D173" s="822">
        <f t="shared" si="37"/>
        <v>11226267594.4</v>
      </c>
      <c r="E173" s="822">
        <f t="shared" si="37"/>
        <v>12037202649.309999</v>
      </c>
      <c r="F173" s="822">
        <f t="shared" ref="F173:G173" si="38">SUM(F168:F172)</f>
        <v>11647899658</v>
      </c>
      <c r="G173" s="822">
        <f t="shared" si="38"/>
        <v>11776071062</v>
      </c>
      <c r="H173" s="819">
        <f t="shared" si="30"/>
        <v>101.1</v>
      </c>
    </row>
    <row r="174" spans="1:8" ht="28.5" customHeight="1" x14ac:dyDescent="0.2">
      <c r="A174" s="821" t="s">
        <v>710</v>
      </c>
      <c r="B174" s="822">
        <f>SUM(B173,B167,B157,B153,B146)</f>
        <v>110909724353.15001</v>
      </c>
      <c r="C174" s="822">
        <f t="shared" ref="C174:E174" si="39">SUM(C173,C167,C157,C153,C146)</f>
        <v>124070310512.12001</v>
      </c>
      <c r="D174" s="822">
        <f t="shared" si="39"/>
        <v>140122269562.73999</v>
      </c>
      <c r="E174" s="822">
        <f t="shared" si="39"/>
        <v>155757741443.64999</v>
      </c>
      <c r="F174" s="822">
        <f t="shared" ref="F174:G174" si="40">SUM(F173,F167,F157,F153,F146)</f>
        <v>163247066597</v>
      </c>
      <c r="G174" s="822">
        <f t="shared" si="40"/>
        <v>177958479285</v>
      </c>
      <c r="H174" s="819">
        <f t="shared" si="30"/>
        <v>109</v>
      </c>
    </row>
    <row r="175" spans="1:8" x14ac:dyDescent="0.2">
      <c r="A175" s="498" t="s">
        <v>711</v>
      </c>
      <c r="B175" s="68">
        <v>2205901951.29</v>
      </c>
      <c r="C175" s="68">
        <v>2245141318.77</v>
      </c>
      <c r="D175" s="68">
        <v>3056661329.0500002</v>
      </c>
      <c r="E175" s="571">
        <v>2605875508.77</v>
      </c>
      <c r="F175" s="571">
        <v>2851231838</v>
      </c>
      <c r="G175" s="68">
        <v>2778789417</v>
      </c>
      <c r="H175" s="819">
        <f t="shared" si="30"/>
        <v>97.5</v>
      </c>
    </row>
    <row r="176" spans="1:8" x14ac:dyDescent="0.2">
      <c r="A176" s="498" t="s">
        <v>712</v>
      </c>
      <c r="B176" s="68">
        <v>109618179.86</v>
      </c>
      <c r="C176" s="68">
        <v>109427290.69</v>
      </c>
      <c r="D176" s="68">
        <v>110239571.31</v>
      </c>
      <c r="E176" s="571">
        <v>119405609.03</v>
      </c>
      <c r="F176" s="571">
        <v>134066880</v>
      </c>
      <c r="G176" s="68">
        <v>134066880</v>
      </c>
      <c r="H176" s="819">
        <f t="shared" si="30"/>
        <v>100</v>
      </c>
    </row>
    <row r="177" spans="1:8" x14ac:dyDescent="0.2">
      <c r="A177" s="498" t="s">
        <v>713</v>
      </c>
      <c r="B177" s="68">
        <v>496107041.56999999</v>
      </c>
      <c r="C177" s="68">
        <v>504122236.29000002</v>
      </c>
      <c r="D177" s="68">
        <v>575725229.92999995</v>
      </c>
      <c r="E177" s="571">
        <v>587108469.37</v>
      </c>
      <c r="F177" s="571">
        <v>644751491</v>
      </c>
      <c r="G177" s="68">
        <v>853603711</v>
      </c>
      <c r="H177" s="819">
        <f t="shared" si="30"/>
        <v>132.4</v>
      </c>
    </row>
    <row r="178" spans="1:8" x14ac:dyDescent="0.2">
      <c r="A178" s="498" t="s">
        <v>714</v>
      </c>
      <c r="B178" s="68">
        <v>57732129783.790001</v>
      </c>
      <c r="C178" s="68">
        <v>57804531773.43</v>
      </c>
      <c r="D178" s="68">
        <v>66489425388.580002</v>
      </c>
      <c r="E178" s="571">
        <v>87324489655.110001</v>
      </c>
      <c r="F178" s="571">
        <v>74048062143</v>
      </c>
      <c r="G178" s="68">
        <v>83068489500</v>
      </c>
      <c r="H178" s="819">
        <f t="shared" si="30"/>
        <v>112.2</v>
      </c>
    </row>
    <row r="179" spans="1:8" x14ac:dyDescent="0.2">
      <c r="A179" s="498" t="s">
        <v>715</v>
      </c>
      <c r="B179" s="68">
        <v>4474461678.25</v>
      </c>
      <c r="C179" s="68">
        <v>4849588082.1499996</v>
      </c>
      <c r="D179" s="68">
        <v>5452388090.75</v>
      </c>
      <c r="E179" s="571">
        <v>5507271798.1599998</v>
      </c>
      <c r="F179" s="571">
        <v>5376115058</v>
      </c>
      <c r="G179" s="68">
        <v>5531216702</v>
      </c>
      <c r="H179" s="819">
        <f t="shared" si="30"/>
        <v>102.9</v>
      </c>
    </row>
    <row r="180" spans="1:8" x14ac:dyDescent="0.2">
      <c r="A180" s="498" t="s">
        <v>716</v>
      </c>
      <c r="B180" s="68">
        <v>14305000</v>
      </c>
      <c r="C180" s="68">
        <v>37880000</v>
      </c>
      <c r="D180" s="68">
        <v>0</v>
      </c>
      <c r="E180" s="820">
        <v>0</v>
      </c>
      <c r="F180" s="571">
        <v>90000000</v>
      </c>
      <c r="G180" s="68">
        <v>118600000</v>
      </c>
      <c r="H180" s="819">
        <f t="shared" si="30"/>
        <v>131.80000000000001</v>
      </c>
    </row>
    <row r="181" spans="1:8" x14ac:dyDescent="0.2">
      <c r="A181" s="498" t="s">
        <v>717</v>
      </c>
      <c r="B181" s="68">
        <v>325198199.38999999</v>
      </c>
      <c r="C181" s="68">
        <v>641622687.15999997</v>
      </c>
      <c r="D181" s="68">
        <v>658689547.29999995</v>
      </c>
      <c r="E181" s="571">
        <v>744632991.48000002</v>
      </c>
      <c r="F181" s="571">
        <v>784906643</v>
      </c>
      <c r="G181" s="68">
        <v>841256712</v>
      </c>
      <c r="H181" s="819">
        <f t="shared" si="30"/>
        <v>107.2</v>
      </c>
    </row>
    <row r="182" spans="1:8" x14ac:dyDescent="0.2">
      <c r="A182" s="498" t="s">
        <v>718</v>
      </c>
      <c r="B182" s="68">
        <v>507113543</v>
      </c>
      <c r="C182" s="68">
        <v>1008965041</v>
      </c>
      <c r="D182" s="68">
        <v>560433334</v>
      </c>
      <c r="E182" s="571">
        <v>624496551</v>
      </c>
      <c r="F182" s="571">
        <v>589650000</v>
      </c>
      <c r="G182" s="68">
        <v>1259610000</v>
      </c>
      <c r="H182" s="819">
        <f t="shared" si="30"/>
        <v>213.6</v>
      </c>
    </row>
    <row r="183" spans="1:8" ht="26.25" customHeight="1" x14ac:dyDescent="0.2">
      <c r="A183" s="821" t="s">
        <v>719</v>
      </c>
      <c r="B183" s="822">
        <f t="shared" ref="B183:G183" si="41">SUM(B175:B182)</f>
        <v>65864835377.150002</v>
      </c>
      <c r="C183" s="822">
        <f t="shared" si="41"/>
        <v>67201278429.490005</v>
      </c>
      <c r="D183" s="822">
        <f t="shared" si="41"/>
        <v>76903562490.919998</v>
      </c>
      <c r="E183" s="822">
        <f t="shared" si="41"/>
        <v>97513280582.919998</v>
      </c>
      <c r="F183" s="822">
        <f t="shared" si="41"/>
        <v>84518784053</v>
      </c>
      <c r="G183" s="822">
        <f t="shared" si="41"/>
        <v>94585632922</v>
      </c>
      <c r="H183" s="819">
        <f t="shared" si="30"/>
        <v>111.9</v>
      </c>
    </row>
    <row r="184" spans="1:8" x14ac:dyDescent="0.2">
      <c r="A184" s="498" t="s">
        <v>720</v>
      </c>
      <c r="B184" s="68">
        <v>961911112.12</v>
      </c>
      <c r="C184" s="68">
        <v>1101725932.4100001</v>
      </c>
      <c r="D184" s="68">
        <v>1209048105.1099999</v>
      </c>
      <c r="E184" s="571">
        <v>1185579501.3099999</v>
      </c>
      <c r="F184" s="571">
        <v>1258518702</v>
      </c>
      <c r="G184" s="68">
        <v>1179977150</v>
      </c>
      <c r="H184" s="819">
        <f t="shared" si="30"/>
        <v>93.8</v>
      </c>
    </row>
    <row r="185" spans="1:8" x14ac:dyDescent="0.2">
      <c r="A185" s="498" t="s">
        <v>721</v>
      </c>
      <c r="B185" s="68">
        <v>4221393992.27</v>
      </c>
      <c r="C185" s="68">
        <v>4340623238.1499996</v>
      </c>
      <c r="D185" s="68">
        <v>4260750336.5999999</v>
      </c>
      <c r="E185" s="571">
        <v>4529028640.3299999</v>
      </c>
      <c r="F185" s="571">
        <v>4730794244</v>
      </c>
      <c r="G185" s="68">
        <v>5116815652</v>
      </c>
      <c r="H185" s="819">
        <f t="shared" si="30"/>
        <v>108.2</v>
      </c>
    </row>
    <row r="186" spans="1:8" ht="34.5" customHeight="1" x14ac:dyDescent="0.2">
      <c r="A186" s="821" t="s">
        <v>722</v>
      </c>
      <c r="B186" s="822">
        <f t="shared" ref="B186:G186" si="42">SUM(B184:B185)</f>
        <v>5183305104.3900003</v>
      </c>
      <c r="C186" s="822">
        <f t="shared" si="42"/>
        <v>5442349170.5599995</v>
      </c>
      <c r="D186" s="822">
        <f t="shared" si="42"/>
        <v>5469798441.71</v>
      </c>
      <c r="E186" s="822">
        <f t="shared" si="42"/>
        <v>5714608141.6399994</v>
      </c>
      <c r="F186" s="822">
        <f t="shared" si="42"/>
        <v>5989312946</v>
      </c>
      <c r="G186" s="822">
        <f t="shared" si="42"/>
        <v>6296792802</v>
      </c>
      <c r="H186" s="819">
        <f t="shared" si="30"/>
        <v>105.1</v>
      </c>
    </row>
    <row r="187" spans="1:8" x14ac:dyDescent="0.2">
      <c r="A187" s="498" t="s">
        <v>723</v>
      </c>
      <c r="B187" s="68">
        <v>40857179744.669998</v>
      </c>
      <c r="C187" s="68">
        <v>40396278037.440002</v>
      </c>
      <c r="D187" s="68">
        <v>40957815173.12001</v>
      </c>
      <c r="E187" s="571">
        <v>39770580475.75</v>
      </c>
      <c r="F187" s="823">
        <v>52125480286</v>
      </c>
      <c r="G187" s="68">
        <v>48246480286</v>
      </c>
      <c r="H187" s="819">
        <f t="shared" si="30"/>
        <v>92.6</v>
      </c>
    </row>
    <row r="188" spans="1:8" x14ac:dyDescent="0.2">
      <c r="A188" s="498" t="s">
        <v>724</v>
      </c>
      <c r="B188" s="68">
        <v>42978260.979999997</v>
      </c>
      <c r="C188" s="68">
        <v>54903574.740000002</v>
      </c>
      <c r="D188" s="68">
        <v>42460408.579999998</v>
      </c>
      <c r="E188" s="571">
        <v>58813209.880000003</v>
      </c>
      <c r="F188" s="823">
        <v>75000000</v>
      </c>
      <c r="G188" s="68">
        <v>70000000</v>
      </c>
      <c r="H188" s="819">
        <f t="shared" si="30"/>
        <v>93.3</v>
      </c>
    </row>
    <row r="189" spans="1:8" x14ac:dyDescent="0.2">
      <c r="A189" s="498" t="s">
        <v>725</v>
      </c>
      <c r="B189" s="68"/>
      <c r="C189" s="68"/>
      <c r="D189" s="68"/>
      <c r="E189" s="820"/>
      <c r="F189" s="824"/>
      <c r="G189" s="68"/>
      <c r="H189" s="819" t="str">
        <f t="shared" si="30"/>
        <v xml:space="preserve"> </v>
      </c>
    </row>
    <row r="190" spans="1:8" x14ac:dyDescent="0.2">
      <c r="A190" s="498" t="s">
        <v>726</v>
      </c>
      <c r="B190" s="68">
        <v>202131997.13</v>
      </c>
      <c r="C190" s="68">
        <v>362081414.45999998</v>
      </c>
      <c r="D190" s="68">
        <v>392596306.89999998</v>
      </c>
      <c r="E190" s="571">
        <v>250965092.36000001</v>
      </c>
      <c r="F190" s="823">
        <v>152000000</v>
      </c>
      <c r="G190" s="68">
        <v>152650000</v>
      </c>
      <c r="H190" s="819">
        <f t="shared" si="30"/>
        <v>100.4</v>
      </c>
    </row>
    <row r="191" spans="1:8" ht="17.25" customHeight="1" x14ac:dyDescent="0.2">
      <c r="A191" s="821" t="s">
        <v>727</v>
      </c>
      <c r="B191" s="822">
        <f>SUM(B187:B190)</f>
        <v>41102290002.779999</v>
      </c>
      <c r="C191" s="822">
        <f t="shared" ref="C191:D191" si="43">SUM(C187:C190)</f>
        <v>40813263026.639999</v>
      </c>
      <c r="D191" s="822">
        <f t="shared" si="43"/>
        <v>41392871888.600014</v>
      </c>
      <c r="E191" s="822">
        <f t="shared" ref="E191:G191" si="44">SUM(E187:E190)</f>
        <v>40080358777.989998</v>
      </c>
      <c r="F191" s="822">
        <f t="shared" si="44"/>
        <v>52352480286</v>
      </c>
      <c r="G191" s="822">
        <f t="shared" si="44"/>
        <v>48469130286</v>
      </c>
      <c r="H191" s="819">
        <f t="shared" si="30"/>
        <v>92.6</v>
      </c>
    </row>
    <row r="192" spans="1:8" x14ac:dyDescent="0.2">
      <c r="A192" s="498" t="s">
        <v>728</v>
      </c>
      <c r="B192" s="68">
        <v>9720434523.6800003</v>
      </c>
      <c r="C192" s="68">
        <v>10527290248.799999</v>
      </c>
      <c r="D192" s="68">
        <v>11062997411.709999</v>
      </c>
      <c r="E192" s="571">
        <v>11966400949.49</v>
      </c>
      <c r="F192" s="823">
        <v>154544922937</v>
      </c>
      <c r="G192" s="68">
        <v>22340582837</v>
      </c>
      <c r="H192" s="819">
        <f t="shared" si="30"/>
        <v>14.5</v>
      </c>
    </row>
    <row r="193" spans="1:8" ht="17.25" customHeight="1" x14ac:dyDescent="0.2">
      <c r="A193" s="821" t="s">
        <v>729</v>
      </c>
      <c r="B193" s="822">
        <f>B192</f>
        <v>9720434523.6800003</v>
      </c>
      <c r="C193" s="822">
        <f t="shared" ref="C193:E193" si="45">C192</f>
        <v>10527290248.799999</v>
      </c>
      <c r="D193" s="822">
        <f t="shared" si="45"/>
        <v>11062997411.709999</v>
      </c>
      <c r="E193" s="822">
        <f t="shared" si="45"/>
        <v>11966400949.49</v>
      </c>
      <c r="F193" s="822">
        <f t="shared" ref="F193:G193" si="46">F192</f>
        <v>154544922937</v>
      </c>
      <c r="G193" s="822">
        <f t="shared" si="46"/>
        <v>22340582837</v>
      </c>
      <c r="H193" s="819">
        <f t="shared" si="30"/>
        <v>14.5</v>
      </c>
    </row>
    <row r="194" spans="1:8" ht="27" customHeight="1" x14ac:dyDescent="0.2">
      <c r="A194" s="821" t="s">
        <v>730</v>
      </c>
      <c r="B194" s="822">
        <f>SUM(B191,B186,B183,B193)</f>
        <v>121870865008</v>
      </c>
      <c r="C194" s="822">
        <f t="shared" ref="C194:E194" si="47">SUM(C191,C186,C183,C193)</f>
        <v>123984180875.49001</v>
      </c>
      <c r="D194" s="822">
        <f t="shared" si="47"/>
        <v>134829230232.94</v>
      </c>
      <c r="E194" s="822">
        <f t="shared" si="47"/>
        <v>155274648452.03998</v>
      </c>
      <c r="F194" s="822">
        <f t="shared" ref="F194:G194" si="48">SUM(F191,F186,F183,F193)</f>
        <v>297405500222</v>
      </c>
      <c r="G194" s="822">
        <f t="shared" si="48"/>
        <v>171692138847</v>
      </c>
      <c r="H194" s="819">
        <f t="shared" si="30"/>
        <v>57.7</v>
      </c>
    </row>
    <row r="195" spans="1:8" ht="35.25" customHeight="1" thickBot="1" x14ac:dyDescent="0.25">
      <c r="A195" s="832" t="s">
        <v>803</v>
      </c>
      <c r="B195" s="833">
        <f t="shared" ref="B195:G195" si="49">SUM(B194,B174,B140,B113,B57,B17)</f>
        <v>1219843518371.96</v>
      </c>
      <c r="C195" s="833">
        <f t="shared" si="49"/>
        <v>1279795656039.4597</v>
      </c>
      <c r="D195" s="833">
        <f t="shared" si="49"/>
        <v>1400974393335.9497</v>
      </c>
      <c r="E195" s="833">
        <f t="shared" si="49"/>
        <v>1551738214901.8096</v>
      </c>
      <c r="F195" s="833">
        <f t="shared" si="49"/>
        <v>1864818723753</v>
      </c>
      <c r="G195" s="833">
        <f t="shared" si="49"/>
        <v>1808336029790</v>
      </c>
      <c r="H195" s="834">
        <f t="shared" si="30"/>
        <v>97</v>
      </c>
    </row>
    <row r="196" spans="1:8" ht="14.25" customHeight="1" x14ac:dyDescent="0.2">
      <c r="A196" s="835"/>
      <c r="B196" s="836"/>
      <c r="C196" s="836"/>
      <c r="D196" s="836"/>
      <c r="E196" s="836"/>
      <c r="F196" s="836"/>
      <c r="G196" s="836"/>
      <c r="H196" s="837"/>
    </row>
    <row r="197" spans="1:8" ht="21" customHeight="1" x14ac:dyDescent="0.2">
      <c r="A197" s="735" t="s">
        <v>788</v>
      </c>
      <c r="B197" s="838"/>
      <c r="C197" s="838"/>
      <c r="D197" s="838"/>
      <c r="E197" s="838"/>
      <c r="F197" s="838"/>
      <c r="G197" s="838"/>
      <c r="H197" s="839"/>
    </row>
    <row r="198" spans="1:8" ht="42" customHeight="1" x14ac:dyDescent="0.25">
      <c r="A198" s="759"/>
      <c r="B198" s="838"/>
      <c r="C198" s="838"/>
      <c r="D198" s="838"/>
      <c r="E198" s="838"/>
      <c r="F198" s="838"/>
      <c r="G198" s="838"/>
      <c r="H198" s="839"/>
    </row>
    <row r="199" spans="1:8" ht="13.5" x14ac:dyDescent="0.25">
      <c r="A199" s="759"/>
      <c r="B199" s="838"/>
      <c r="C199" s="838"/>
      <c r="D199" s="838"/>
      <c r="E199" s="838"/>
      <c r="F199" s="838"/>
      <c r="G199" s="838"/>
      <c r="H199" s="839"/>
    </row>
    <row r="200" spans="1:8" x14ac:dyDescent="0.2">
      <c r="A200" s="760"/>
    </row>
    <row r="201" spans="1:8" x14ac:dyDescent="0.2">
      <c r="A201" s="760"/>
    </row>
    <row r="202" spans="1:8" x14ac:dyDescent="0.2">
      <c r="A202" s="760"/>
    </row>
    <row r="203" spans="1:8" x14ac:dyDescent="0.2">
      <c r="A203" s="760"/>
    </row>
    <row r="204" spans="1:8" x14ac:dyDescent="0.2">
      <c r="A204" s="4"/>
    </row>
    <row r="205" spans="1:8" x14ac:dyDescent="0.2">
      <c r="A205" s="4"/>
    </row>
  </sheetData>
  <mergeCells count="2">
    <mergeCell ref="A3:H3"/>
    <mergeCell ref="A4:H4"/>
  </mergeCells>
  <pageMargins left="0.70866141732283472" right="0.70866141732283472" top="0.78740157480314965" bottom="0.78740157480314965" header="0.31496062992125984" footer="0.31496062992125984"/>
  <pageSetup paperSize="9" scale="71" orientation="landscape" useFirstPageNumber="1" r:id="rId1"/>
  <headerFooter>
    <oddHeader>&amp;RTabulka č. 2
strana &amp;P</oddHeader>
  </headerFooter>
  <rowBreaks count="2" manualBreakCount="2">
    <brk id="42" max="12" man="1"/>
    <brk id="83" max="12" man="1"/>
  </rowBreaks>
  <ignoredErrors>
    <ignoredError sqref="H9:H82 H83:H195" unlockedFormula="1"/>
    <ignoredError sqref="B16:G19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Q60"/>
  <sheetViews>
    <sheetView tabSelected="1" zoomScaleNormal="100" workbookViewId="0">
      <pane xSplit="3" ySplit="9" topLeftCell="D112" activePane="bottomRight" state="frozen"/>
      <selection pane="topRight"/>
      <selection pane="bottomLeft"/>
      <selection pane="bottomRight"/>
    </sheetView>
  </sheetViews>
  <sheetFormatPr defaultColWidth="5.7109375" defaultRowHeight="15" x14ac:dyDescent="0.25"/>
  <cols>
    <col min="1" max="1" width="3" style="10" customWidth="1"/>
    <col min="2" max="2" width="8.28515625" style="10" bestFit="1" customWidth="1"/>
    <col min="3" max="3" width="43.42578125" style="10" customWidth="1"/>
    <col min="4" max="7" width="20.7109375" style="10" customWidth="1"/>
    <col min="8" max="8" width="20.7109375" style="10" bestFit="1" customWidth="1"/>
    <col min="9" max="9" width="20.7109375" style="10" customWidth="1"/>
    <col min="10" max="10" width="12.42578125" style="10" bestFit="1" customWidth="1"/>
    <col min="11" max="11" width="5.42578125" style="10" customWidth="1"/>
    <col min="12" max="14" width="5.7109375" style="10" customWidth="1"/>
    <col min="15" max="17" width="5.7109375" style="23"/>
    <col min="18" max="16384" width="5.7109375" style="10"/>
  </cols>
  <sheetData>
    <row r="1" spans="2:14" x14ac:dyDescent="0.25">
      <c r="B1" s="2" t="s">
        <v>887</v>
      </c>
      <c r="C1" s="2"/>
      <c r="D1" s="2"/>
      <c r="E1" s="2"/>
      <c r="F1" s="2"/>
      <c r="G1" s="2"/>
      <c r="H1" s="3"/>
      <c r="I1" s="3"/>
      <c r="J1" s="59" t="s">
        <v>12</v>
      </c>
    </row>
    <row r="3" spans="2:14" ht="21" customHeight="1" x14ac:dyDescent="0.25">
      <c r="B3" s="973" t="s">
        <v>13</v>
      </c>
      <c r="C3" s="973"/>
      <c r="D3" s="973"/>
      <c r="E3" s="973"/>
      <c r="F3" s="973"/>
      <c r="G3" s="973"/>
      <c r="H3" s="973"/>
      <c r="I3" s="973"/>
      <c r="J3" s="973"/>
    </row>
    <row r="4" spans="2:14" x14ac:dyDescent="0.25">
      <c r="C4" s="761"/>
      <c r="D4" s="761"/>
      <c r="E4" s="761"/>
      <c r="F4" s="761"/>
      <c r="G4" s="761"/>
      <c r="H4" s="762"/>
      <c r="I4" s="762"/>
      <c r="J4" s="762"/>
    </row>
    <row r="5" spans="2:14" x14ac:dyDescent="0.25">
      <c r="C5" s="762"/>
      <c r="D5" s="762"/>
      <c r="E5" s="762"/>
      <c r="F5" s="762"/>
      <c r="G5" s="762"/>
      <c r="H5" s="762"/>
      <c r="I5" s="762"/>
      <c r="J5" s="762"/>
    </row>
    <row r="6" spans="2:14" ht="15.75" thickBot="1" x14ac:dyDescent="0.3">
      <c r="J6" s="11" t="s">
        <v>58</v>
      </c>
    </row>
    <row r="7" spans="2:14" ht="15.75" thickTop="1" x14ac:dyDescent="0.25">
      <c r="B7" s="60" t="s">
        <v>15</v>
      </c>
      <c r="C7" s="46"/>
      <c r="D7" s="46"/>
      <c r="E7" s="12"/>
      <c r="F7" s="12"/>
      <c r="G7" s="12"/>
      <c r="H7" s="12" t="s">
        <v>261</v>
      </c>
      <c r="I7" s="12" t="s">
        <v>261</v>
      </c>
      <c r="J7" s="13" t="s">
        <v>14</v>
      </c>
    </row>
    <row r="8" spans="2:14" x14ac:dyDescent="0.25">
      <c r="B8" s="14" t="s">
        <v>18</v>
      </c>
      <c r="C8" s="47" t="s">
        <v>16</v>
      </c>
      <c r="D8" s="47" t="s">
        <v>143</v>
      </c>
      <c r="E8" s="47" t="s">
        <v>143</v>
      </c>
      <c r="F8" s="15" t="s">
        <v>816</v>
      </c>
      <c r="G8" s="15" t="s">
        <v>816</v>
      </c>
      <c r="H8" s="15" t="s">
        <v>17</v>
      </c>
      <c r="I8" s="15" t="s">
        <v>17</v>
      </c>
      <c r="J8" s="16" t="s">
        <v>888</v>
      </c>
    </row>
    <row r="9" spans="2:14" ht="15.75" thickBot="1" x14ac:dyDescent="0.3">
      <c r="B9" s="17"/>
      <c r="C9" s="48"/>
      <c r="D9" s="18" t="s">
        <v>352</v>
      </c>
      <c r="E9" s="18" t="s">
        <v>372</v>
      </c>
      <c r="F9" s="18">
        <v>2018</v>
      </c>
      <c r="G9" s="18">
        <v>2019</v>
      </c>
      <c r="H9" s="18" t="s">
        <v>902</v>
      </c>
      <c r="I9" s="18">
        <v>2021</v>
      </c>
      <c r="J9" s="19">
        <v>2020</v>
      </c>
    </row>
    <row r="10" spans="2:14" x14ac:dyDescent="0.25">
      <c r="B10" s="20">
        <v>301</v>
      </c>
      <c r="C10" s="49" t="s">
        <v>187</v>
      </c>
      <c r="D10" s="69">
        <v>153110</v>
      </c>
      <c r="E10" s="110">
        <v>181329.06</v>
      </c>
      <c r="F10" s="69">
        <v>3546682.91</v>
      </c>
      <c r="G10" s="69">
        <v>312624.83</v>
      </c>
      <c r="H10" s="69">
        <v>60000</v>
      </c>
      <c r="I10" s="151">
        <v>3550853</v>
      </c>
      <c r="J10" s="70">
        <v>5918.1</v>
      </c>
      <c r="K10" s="88"/>
      <c r="L10" s="88"/>
      <c r="M10" s="88"/>
      <c r="N10" s="88"/>
    </row>
    <row r="11" spans="2:14" x14ac:dyDescent="0.25">
      <c r="B11" s="20">
        <v>302</v>
      </c>
      <c r="C11" s="49" t="s">
        <v>19</v>
      </c>
      <c r="D11" s="69">
        <v>17447724</v>
      </c>
      <c r="E11" s="110">
        <v>17313179.52</v>
      </c>
      <c r="F11" s="69">
        <v>18508606.670000002</v>
      </c>
      <c r="G11" s="69">
        <v>19151151.760000002</v>
      </c>
      <c r="H11" s="69">
        <v>16000000</v>
      </c>
      <c r="I11" s="151">
        <v>16000000</v>
      </c>
      <c r="J11" s="70">
        <v>100</v>
      </c>
    </row>
    <row r="12" spans="2:14" x14ac:dyDescent="0.25">
      <c r="B12" s="20">
        <v>303</v>
      </c>
      <c r="C12" s="49" t="s">
        <v>20</v>
      </c>
      <c r="D12" s="69">
        <v>4747152</v>
      </c>
      <c r="E12" s="110">
        <v>4009183.44</v>
      </c>
      <c r="F12" s="69">
        <v>4268193.71</v>
      </c>
      <c r="G12" s="69">
        <v>4129703.12</v>
      </c>
      <c r="H12" s="69">
        <v>2900000</v>
      </c>
      <c r="I12" s="151">
        <v>2900000</v>
      </c>
      <c r="J12" s="70">
        <v>100</v>
      </c>
    </row>
    <row r="13" spans="2:14" x14ac:dyDescent="0.25">
      <c r="B13" s="20">
        <v>304</v>
      </c>
      <c r="C13" s="49" t="s">
        <v>21</v>
      </c>
      <c r="D13" s="69">
        <v>20310176</v>
      </c>
      <c r="E13" s="110">
        <v>81872434.069999993</v>
      </c>
      <c r="F13" s="69">
        <v>119712786.06999999</v>
      </c>
      <c r="G13" s="69">
        <v>83864568.219999999</v>
      </c>
      <c r="H13" s="69">
        <v>30479761</v>
      </c>
      <c r="I13" s="151">
        <v>14037558</v>
      </c>
      <c r="J13" s="70">
        <v>46.1</v>
      </c>
    </row>
    <row r="14" spans="2:14" x14ac:dyDescent="0.25">
      <c r="B14" s="20">
        <v>305</v>
      </c>
      <c r="C14" s="49" t="s">
        <v>22</v>
      </c>
      <c r="D14" s="69">
        <v>162196625</v>
      </c>
      <c r="E14" s="110">
        <v>174252461.81</v>
      </c>
      <c r="F14" s="69">
        <v>202265407.84999999</v>
      </c>
      <c r="G14" s="69">
        <v>247773299.40000001</v>
      </c>
      <c r="H14" s="69">
        <v>190000000</v>
      </c>
      <c r="I14" s="151">
        <v>250000000</v>
      </c>
      <c r="J14" s="70">
        <v>131.6</v>
      </c>
    </row>
    <row r="15" spans="2:14" x14ac:dyDescent="0.25">
      <c r="B15" s="20">
        <v>306</v>
      </c>
      <c r="C15" s="49" t="s">
        <v>23</v>
      </c>
      <c r="D15" s="69">
        <v>676277158</v>
      </c>
      <c r="E15" s="110">
        <v>861145869.76999998</v>
      </c>
      <c r="F15" s="69">
        <v>920023430.82000005</v>
      </c>
      <c r="G15" s="69">
        <v>1080181354.03</v>
      </c>
      <c r="H15" s="69">
        <v>946750032</v>
      </c>
      <c r="I15" s="151">
        <v>945202172</v>
      </c>
      <c r="J15" s="70">
        <v>99.8</v>
      </c>
    </row>
    <row r="16" spans="2:14" x14ac:dyDescent="0.25">
      <c r="B16" s="20">
        <v>307</v>
      </c>
      <c r="C16" s="49" t="s">
        <v>24</v>
      </c>
      <c r="D16" s="69">
        <v>5365284806</v>
      </c>
      <c r="E16" s="110">
        <v>5087984868.4899998</v>
      </c>
      <c r="F16" s="69">
        <v>5350794148.2200003</v>
      </c>
      <c r="G16" s="69">
        <v>5629400438.9099998</v>
      </c>
      <c r="H16" s="69">
        <v>5393185045</v>
      </c>
      <c r="I16" s="151">
        <v>5453513144</v>
      </c>
      <c r="J16" s="70">
        <v>101.1</v>
      </c>
    </row>
    <row r="17" spans="2:14" x14ac:dyDescent="0.25">
      <c r="B17" s="20">
        <v>308</v>
      </c>
      <c r="C17" s="49" t="s">
        <v>25</v>
      </c>
      <c r="D17" s="69">
        <v>1304455</v>
      </c>
      <c r="E17" s="110">
        <v>1134353.8400000001</v>
      </c>
      <c r="F17" s="69">
        <v>3061691.68</v>
      </c>
      <c r="G17" s="69">
        <v>1091889.8899999999</v>
      </c>
      <c r="H17" s="69">
        <v>800000</v>
      </c>
      <c r="I17" s="151">
        <v>800000</v>
      </c>
      <c r="J17" s="70">
        <v>100</v>
      </c>
    </row>
    <row r="18" spans="2:14" x14ac:dyDescent="0.25">
      <c r="B18" s="20">
        <v>309</v>
      </c>
      <c r="C18" s="49" t="s">
        <v>177</v>
      </c>
      <c r="D18" s="69">
        <v>4680870</v>
      </c>
      <c r="E18" s="110">
        <v>1563234.41</v>
      </c>
      <c r="F18" s="69">
        <v>6571612.9900000002</v>
      </c>
      <c r="G18" s="69">
        <v>8053874.6500000004</v>
      </c>
      <c r="H18" s="69">
        <v>490210</v>
      </c>
      <c r="I18" s="151">
        <v>9821000</v>
      </c>
      <c r="J18" s="70">
        <v>2003.4</v>
      </c>
    </row>
    <row r="19" spans="2:14" x14ac:dyDescent="0.25">
      <c r="B19" s="20">
        <v>312</v>
      </c>
      <c r="C19" s="49" t="s">
        <v>26</v>
      </c>
      <c r="D19" s="69">
        <v>7510913967</v>
      </c>
      <c r="E19" s="110">
        <v>5190634239.5299997</v>
      </c>
      <c r="F19" s="69">
        <v>8207611707.3900003</v>
      </c>
      <c r="G19" s="69">
        <v>6812300410.8199997</v>
      </c>
      <c r="H19" s="69">
        <v>5436602926</v>
      </c>
      <c r="I19" s="151">
        <v>5547852048</v>
      </c>
      <c r="J19" s="70">
        <v>102</v>
      </c>
    </row>
    <row r="20" spans="2:14" x14ac:dyDescent="0.25">
      <c r="B20" s="20">
        <v>313</v>
      </c>
      <c r="C20" s="49" t="s">
        <v>27</v>
      </c>
      <c r="D20" s="69">
        <v>430105948529</v>
      </c>
      <c r="E20" s="110">
        <v>461986861386.92999</v>
      </c>
      <c r="F20" s="69">
        <v>510774253474.63</v>
      </c>
      <c r="G20" s="69">
        <v>547050814833.78998</v>
      </c>
      <c r="H20" s="69">
        <v>529989411659</v>
      </c>
      <c r="I20" s="151">
        <v>538635818549</v>
      </c>
      <c r="J20" s="70">
        <v>101.6</v>
      </c>
    </row>
    <row r="21" spans="2:14" x14ac:dyDescent="0.25">
      <c r="B21" s="20">
        <v>314</v>
      </c>
      <c r="C21" s="49" t="s">
        <v>28</v>
      </c>
      <c r="D21" s="69">
        <v>13170303217</v>
      </c>
      <c r="E21" s="110">
        <v>9040161366.0100002</v>
      </c>
      <c r="F21" s="69">
        <v>11303277708.49</v>
      </c>
      <c r="G21" s="69">
        <v>11279672258.65</v>
      </c>
      <c r="H21" s="69">
        <v>10685258777</v>
      </c>
      <c r="I21" s="151">
        <v>10825233599</v>
      </c>
      <c r="J21" s="70">
        <v>101.3</v>
      </c>
    </row>
    <row r="22" spans="2:14" x14ac:dyDescent="0.25">
      <c r="B22" s="20">
        <v>315</v>
      </c>
      <c r="C22" s="49" t="s">
        <v>29</v>
      </c>
      <c r="D22" s="69">
        <v>16767189270</v>
      </c>
      <c r="E22" s="110">
        <v>10904963136.23</v>
      </c>
      <c r="F22" s="69">
        <v>30786861278.5</v>
      </c>
      <c r="G22" s="69">
        <v>26682060444.049999</v>
      </c>
      <c r="H22" s="69">
        <v>25015820000</v>
      </c>
      <c r="I22" s="151">
        <v>17505786275</v>
      </c>
      <c r="J22" s="70">
        <v>70</v>
      </c>
    </row>
    <row r="23" spans="2:14" x14ac:dyDescent="0.25">
      <c r="B23" s="20">
        <v>317</v>
      </c>
      <c r="C23" s="49" t="s">
        <v>60</v>
      </c>
      <c r="D23" s="69">
        <v>14682794326</v>
      </c>
      <c r="E23" s="110">
        <v>5991798946.0100002</v>
      </c>
      <c r="F23" s="69">
        <v>24105684275.509998</v>
      </c>
      <c r="G23" s="69">
        <v>22724607205.299999</v>
      </c>
      <c r="H23" s="69">
        <v>21559140095</v>
      </c>
      <c r="I23" s="151">
        <v>25596717660</v>
      </c>
      <c r="J23" s="70">
        <v>118.7</v>
      </c>
      <c r="K23" s="501"/>
      <c r="L23" s="501"/>
      <c r="M23" s="501"/>
      <c r="N23" s="501"/>
    </row>
    <row r="24" spans="2:14" x14ac:dyDescent="0.25">
      <c r="B24" s="20">
        <v>321</v>
      </c>
      <c r="C24" s="49" t="s">
        <v>61</v>
      </c>
      <c r="D24" s="69">
        <v>1008131</v>
      </c>
      <c r="E24" s="110">
        <v>453603.87</v>
      </c>
      <c r="F24" s="69">
        <v>5839950.0199999996</v>
      </c>
      <c r="G24" s="69">
        <v>7005536.4100000001</v>
      </c>
      <c r="H24" s="69">
        <v>0</v>
      </c>
      <c r="I24" s="151">
        <v>0</v>
      </c>
      <c r="J24" s="70" t="s">
        <v>89</v>
      </c>
    </row>
    <row r="25" spans="2:14" x14ac:dyDescent="0.25">
      <c r="B25" s="20">
        <v>322</v>
      </c>
      <c r="C25" s="49" t="s">
        <v>135</v>
      </c>
      <c r="D25" s="69">
        <v>11220720401</v>
      </c>
      <c r="E25" s="69">
        <v>8251911947.1599998</v>
      </c>
      <c r="F25" s="69">
        <v>7631491652.5799999</v>
      </c>
      <c r="G25" s="69">
        <v>20553597117.740002</v>
      </c>
      <c r="H25" s="69">
        <v>15635602519</v>
      </c>
      <c r="I25" s="151">
        <v>13618777493</v>
      </c>
      <c r="J25" s="70">
        <v>87.1</v>
      </c>
      <c r="K25" s="501"/>
      <c r="L25" s="501"/>
      <c r="M25" s="501"/>
      <c r="N25" s="501"/>
    </row>
    <row r="26" spans="2:14" x14ac:dyDescent="0.25">
      <c r="B26" s="20">
        <v>327</v>
      </c>
      <c r="C26" s="49" t="s">
        <v>136</v>
      </c>
      <c r="D26" s="69">
        <v>51159149481</v>
      </c>
      <c r="E26" s="69">
        <v>18205514479.34</v>
      </c>
      <c r="F26" s="69">
        <v>22958912164.169998</v>
      </c>
      <c r="G26" s="69">
        <v>17449764070.349998</v>
      </c>
      <c r="H26" s="69">
        <v>13847510808</v>
      </c>
      <c r="I26" s="151">
        <v>64970022814</v>
      </c>
      <c r="J26" s="70">
        <v>469.2</v>
      </c>
      <c r="K26" s="501"/>
      <c r="L26" s="501"/>
      <c r="M26" s="501"/>
      <c r="N26" s="501"/>
    </row>
    <row r="27" spans="2:14" x14ac:dyDescent="0.25">
      <c r="B27" s="20">
        <v>328</v>
      </c>
      <c r="C27" s="49" t="s">
        <v>137</v>
      </c>
      <c r="D27" s="69">
        <v>4372300256</v>
      </c>
      <c r="E27" s="69">
        <v>2117934758.98</v>
      </c>
      <c r="F27" s="69">
        <v>1065770319.27</v>
      </c>
      <c r="G27" s="69">
        <v>856328896.17999995</v>
      </c>
      <c r="H27" s="69">
        <v>803430000</v>
      </c>
      <c r="I27" s="151">
        <v>6434440000</v>
      </c>
      <c r="J27" s="70">
        <v>800.9</v>
      </c>
    </row>
    <row r="28" spans="2:14" x14ac:dyDescent="0.25">
      <c r="B28" s="20">
        <v>329</v>
      </c>
      <c r="C28" s="49" t="s">
        <v>138</v>
      </c>
      <c r="D28" s="69">
        <v>40095721750</v>
      </c>
      <c r="E28" s="69">
        <v>35042938868.260002</v>
      </c>
      <c r="F28" s="69">
        <v>35547215116.349998</v>
      </c>
      <c r="G28" s="69">
        <v>35961688325.410011</v>
      </c>
      <c r="H28" s="69">
        <v>34246075316</v>
      </c>
      <c r="I28" s="151">
        <v>32355513194</v>
      </c>
      <c r="J28" s="70">
        <v>94.5</v>
      </c>
    </row>
    <row r="29" spans="2:14" x14ac:dyDescent="0.25">
      <c r="B29" s="21">
        <v>333</v>
      </c>
      <c r="C29" s="49" t="s">
        <v>139</v>
      </c>
      <c r="D29" s="69">
        <v>18163412760</v>
      </c>
      <c r="E29" s="69">
        <v>3274552889.1199999</v>
      </c>
      <c r="F29" s="69">
        <v>8248802810.5799999</v>
      </c>
      <c r="G29" s="69">
        <v>14807842523.610001</v>
      </c>
      <c r="H29" s="69">
        <v>12282724856</v>
      </c>
      <c r="I29" s="151">
        <v>13289120099</v>
      </c>
      <c r="J29" s="70">
        <v>108.2</v>
      </c>
    </row>
    <row r="30" spans="2:14" x14ac:dyDescent="0.25">
      <c r="B30" s="20">
        <v>334</v>
      </c>
      <c r="C30" s="49" t="s">
        <v>140</v>
      </c>
      <c r="D30" s="69">
        <v>434737745</v>
      </c>
      <c r="E30" s="69">
        <v>490114389.10000002</v>
      </c>
      <c r="F30" s="69">
        <v>474116002.23000002</v>
      </c>
      <c r="G30" s="69">
        <v>274618343.29000002</v>
      </c>
      <c r="H30" s="69">
        <v>451192639</v>
      </c>
      <c r="I30" s="151">
        <v>438947206</v>
      </c>
      <c r="J30" s="70">
        <v>97.3</v>
      </c>
    </row>
    <row r="31" spans="2:14" x14ac:dyDescent="0.25">
      <c r="B31" s="20">
        <v>335</v>
      </c>
      <c r="C31" s="49" t="s">
        <v>141</v>
      </c>
      <c r="D31" s="69">
        <v>3716662002</v>
      </c>
      <c r="E31" s="69">
        <v>901079831.40999997</v>
      </c>
      <c r="F31" s="69">
        <v>1464593564.8900001</v>
      </c>
      <c r="G31" s="69">
        <v>1523722459.79</v>
      </c>
      <c r="H31" s="69">
        <v>1946800000</v>
      </c>
      <c r="I31" s="151">
        <v>1859800000</v>
      </c>
      <c r="J31" s="70">
        <v>95.5</v>
      </c>
    </row>
    <row r="32" spans="2:14" x14ac:dyDescent="0.25">
      <c r="B32" s="20">
        <v>336</v>
      </c>
      <c r="C32" s="49" t="s">
        <v>142</v>
      </c>
      <c r="D32" s="69">
        <v>3041305564</v>
      </c>
      <c r="E32" s="69">
        <v>3278324638.0500002</v>
      </c>
      <c r="F32" s="69">
        <v>3570548864.8499999</v>
      </c>
      <c r="G32" s="69">
        <v>3877318729.1199999</v>
      </c>
      <c r="H32" s="69">
        <v>3236535918</v>
      </c>
      <c r="I32" s="151">
        <v>3490783029</v>
      </c>
      <c r="J32" s="70">
        <v>107.9</v>
      </c>
    </row>
    <row r="33" spans="2:10" x14ac:dyDescent="0.25">
      <c r="B33" s="20">
        <v>343</v>
      </c>
      <c r="C33" s="49" t="s">
        <v>144</v>
      </c>
      <c r="D33" s="69">
        <v>6475908</v>
      </c>
      <c r="E33" s="69">
        <v>1394272.9</v>
      </c>
      <c r="F33" s="69">
        <v>3056889.22</v>
      </c>
      <c r="G33" s="69">
        <v>2398534.7599999998</v>
      </c>
      <c r="H33" s="69">
        <v>0</v>
      </c>
      <c r="I33" s="151">
        <v>0</v>
      </c>
      <c r="J33" s="70" t="s">
        <v>89</v>
      </c>
    </row>
    <row r="34" spans="2:10" x14ac:dyDescent="0.25">
      <c r="B34" s="20">
        <v>344</v>
      </c>
      <c r="C34" s="49" t="s">
        <v>145</v>
      </c>
      <c r="D34" s="69">
        <v>284199300</v>
      </c>
      <c r="E34" s="69">
        <v>277046787.88999999</v>
      </c>
      <c r="F34" s="69">
        <v>281449306.56</v>
      </c>
      <c r="G34" s="69">
        <v>290393589.17000002</v>
      </c>
      <c r="H34" s="69">
        <v>241602500</v>
      </c>
      <c r="I34" s="151">
        <v>242400000</v>
      </c>
      <c r="J34" s="70">
        <v>100.3</v>
      </c>
    </row>
    <row r="35" spans="2:10" x14ac:dyDescent="0.25">
      <c r="B35" s="20">
        <v>345</v>
      </c>
      <c r="C35" s="49" t="s">
        <v>146</v>
      </c>
      <c r="D35" s="69">
        <v>20226531</v>
      </c>
      <c r="E35" s="69">
        <v>16583168.880000001</v>
      </c>
      <c r="F35" s="69">
        <v>14943630.23</v>
      </c>
      <c r="G35" s="69">
        <v>17736383.550000001</v>
      </c>
      <c r="H35" s="69">
        <v>15656441</v>
      </c>
      <c r="I35" s="151">
        <v>23316833</v>
      </c>
      <c r="J35" s="70">
        <v>148.9</v>
      </c>
    </row>
    <row r="36" spans="2:10" x14ac:dyDescent="0.25">
      <c r="B36" s="20">
        <v>346</v>
      </c>
      <c r="C36" s="49" t="s">
        <v>147</v>
      </c>
      <c r="D36" s="69">
        <v>929129744</v>
      </c>
      <c r="E36" s="69">
        <v>889518924.38999999</v>
      </c>
      <c r="F36" s="69">
        <v>849376094.38</v>
      </c>
      <c r="G36" s="69">
        <v>880855807.03999996</v>
      </c>
      <c r="H36" s="69">
        <v>1326646939</v>
      </c>
      <c r="I36" s="151">
        <v>1320000000</v>
      </c>
      <c r="J36" s="70">
        <v>99.5</v>
      </c>
    </row>
    <row r="37" spans="2:10" x14ac:dyDescent="0.25">
      <c r="B37" s="20">
        <v>348</v>
      </c>
      <c r="C37" s="49" t="s">
        <v>148</v>
      </c>
      <c r="D37" s="69">
        <v>2583837</v>
      </c>
      <c r="E37" s="69">
        <v>56319812.869999997</v>
      </c>
      <c r="F37" s="69">
        <v>430053461.80000001</v>
      </c>
      <c r="G37" s="69">
        <v>371008701.57999998</v>
      </c>
      <c r="H37" s="69">
        <v>336320593</v>
      </c>
      <c r="I37" s="151">
        <v>282713567</v>
      </c>
      <c r="J37" s="70">
        <v>84.1</v>
      </c>
    </row>
    <row r="38" spans="2:10" x14ac:dyDescent="0.25">
      <c r="B38" s="20">
        <v>349</v>
      </c>
      <c r="C38" s="49" t="s">
        <v>149</v>
      </c>
      <c r="D38" s="69">
        <v>293471609</v>
      </c>
      <c r="E38" s="69">
        <v>297672582.70999998</v>
      </c>
      <c r="F38" s="69">
        <v>311324134.19999999</v>
      </c>
      <c r="G38" s="69">
        <v>312920988.05000001</v>
      </c>
      <c r="H38" s="69">
        <v>322726000</v>
      </c>
      <c r="I38" s="151">
        <v>318848000</v>
      </c>
      <c r="J38" s="70">
        <v>98.8</v>
      </c>
    </row>
    <row r="39" spans="2:10" x14ac:dyDescent="0.25">
      <c r="B39" s="20">
        <v>353</v>
      </c>
      <c r="C39" s="49" t="s">
        <v>150</v>
      </c>
      <c r="D39" s="69">
        <v>20017295</v>
      </c>
      <c r="E39" s="69">
        <v>19010581.84</v>
      </c>
      <c r="F39" s="69">
        <v>21675955.109999999</v>
      </c>
      <c r="G39" s="69">
        <v>19823674.809999999</v>
      </c>
      <c r="H39" s="69">
        <v>5500000</v>
      </c>
      <c r="I39" s="151">
        <v>5500000</v>
      </c>
      <c r="J39" s="70">
        <v>100</v>
      </c>
    </row>
    <row r="40" spans="2:10" x14ac:dyDescent="0.25">
      <c r="B40" s="20">
        <v>355</v>
      </c>
      <c r="C40" s="49" t="s">
        <v>151</v>
      </c>
      <c r="D40" s="69">
        <v>4349895</v>
      </c>
      <c r="E40" s="69">
        <v>1732102.36</v>
      </c>
      <c r="F40" s="69">
        <v>3121241.77</v>
      </c>
      <c r="G40" s="69">
        <v>1875154.04</v>
      </c>
      <c r="H40" s="69">
        <v>1977930</v>
      </c>
      <c r="I40" s="151">
        <v>0</v>
      </c>
      <c r="J40" s="70">
        <v>0</v>
      </c>
    </row>
    <row r="41" spans="2:10" x14ac:dyDescent="0.25">
      <c r="B41" s="20">
        <v>358</v>
      </c>
      <c r="C41" s="49" t="s">
        <v>152</v>
      </c>
      <c r="D41" s="69">
        <v>497831</v>
      </c>
      <c r="E41" s="69">
        <v>725407.17</v>
      </c>
      <c r="F41" s="69">
        <v>2407517</v>
      </c>
      <c r="G41" s="69">
        <v>2980240.84</v>
      </c>
      <c r="H41" s="69">
        <v>0</v>
      </c>
      <c r="I41" s="151">
        <v>0</v>
      </c>
      <c r="J41" s="70" t="s">
        <v>89</v>
      </c>
    </row>
    <row r="42" spans="2:10" x14ac:dyDescent="0.25">
      <c r="B42" s="22">
        <v>359</v>
      </c>
      <c r="C42" s="89" t="s">
        <v>346</v>
      </c>
      <c r="D42" s="69"/>
      <c r="E42" s="69"/>
      <c r="F42" s="69"/>
      <c r="G42" s="69">
        <v>14681.58</v>
      </c>
      <c r="H42" s="69">
        <v>0</v>
      </c>
      <c r="I42" s="151">
        <v>0</v>
      </c>
      <c r="J42" s="70" t="s">
        <v>89</v>
      </c>
    </row>
    <row r="43" spans="2:10" x14ac:dyDescent="0.25">
      <c r="B43" s="21" t="s">
        <v>109</v>
      </c>
      <c r="C43" s="49" t="s">
        <v>153</v>
      </c>
      <c r="D43" s="69">
        <v>6053552</v>
      </c>
      <c r="E43" s="69">
        <v>1241321.27</v>
      </c>
      <c r="F43" s="69">
        <v>89128.77</v>
      </c>
      <c r="G43" s="69">
        <v>84513</v>
      </c>
      <c r="H43" s="69">
        <v>1347450</v>
      </c>
      <c r="I43" s="151">
        <v>209950</v>
      </c>
      <c r="J43" s="70">
        <v>15.6</v>
      </c>
    </row>
    <row r="44" spans="2:10" x14ac:dyDescent="0.25">
      <c r="B44" s="21">
        <v>362</v>
      </c>
      <c r="C44" s="49" t="s">
        <v>815</v>
      </c>
      <c r="D44" s="69"/>
      <c r="E44" s="110"/>
      <c r="F44" s="110"/>
      <c r="G44" s="110"/>
      <c r="H44" s="110">
        <v>0</v>
      </c>
      <c r="I44" s="151">
        <v>0</v>
      </c>
      <c r="J44" s="70" t="s">
        <v>89</v>
      </c>
    </row>
    <row r="45" spans="2:10" ht="30" x14ac:dyDescent="0.25">
      <c r="B45" s="21">
        <v>371</v>
      </c>
      <c r="C45" s="108" t="s">
        <v>347</v>
      </c>
      <c r="D45" s="109"/>
      <c r="E45" s="87">
        <v>6000</v>
      </c>
      <c r="F45" s="87">
        <v>65324.01</v>
      </c>
      <c r="G45" s="87">
        <v>131884.01999999999</v>
      </c>
      <c r="H45" s="87">
        <v>0</v>
      </c>
      <c r="I45" s="859">
        <v>0</v>
      </c>
      <c r="J45" s="191" t="s">
        <v>89</v>
      </c>
    </row>
    <row r="46" spans="2:10" x14ac:dyDescent="0.25">
      <c r="B46" s="20" t="s">
        <v>110</v>
      </c>
      <c r="C46" s="49" t="s">
        <v>76</v>
      </c>
      <c r="D46" s="69">
        <v>7003186</v>
      </c>
      <c r="E46" s="69">
        <v>6771161</v>
      </c>
      <c r="F46" s="69">
        <v>8446072.8900000006</v>
      </c>
      <c r="G46" s="69">
        <v>5755413</v>
      </c>
      <c r="H46" s="69">
        <v>6050000</v>
      </c>
      <c r="I46" s="151">
        <v>5950000</v>
      </c>
      <c r="J46" s="70">
        <v>98.3</v>
      </c>
    </row>
    <row r="47" spans="2:10" x14ac:dyDescent="0.25">
      <c r="B47" s="20">
        <v>373</v>
      </c>
      <c r="C47" s="49" t="s">
        <v>348</v>
      </c>
      <c r="D47" s="69"/>
      <c r="E47" s="69">
        <v>2000</v>
      </c>
      <c r="F47" s="69">
        <v>236086.02</v>
      </c>
      <c r="G47" s="69">
        <v>94676.85</v>
      </c>
      <c r="H47" s="69">
        <v>0</v>
      </c>
      <c r="I47" s="151">
        <v>0</v>
      </c>
      <c r="J47" s="70" t="s">
        <v>89</v>
      </c>
    </row>
    <row r="48" spans="2:10" x14ac:dyDescent="0.25">
      <c r="B48" s="20">
        <v>374</v>
      </c>
      <c r="C48" s="49" t="s">
        <v>154</v>
      </c>
      <c r="D48" s="69">
        <v>106463898</v>
      </c>
      <c r="E48" s="69">
        <v>91851798.930000007</v>
      </c>
      <c r="F48" s="69">
        <v>82391108.540000007</v>
      </c>
      <c r="G48" s="69">
        <v>75355637.099999994</v>
      </c>
      <c r="H48" s="69">
        <v>30000000</v>
      </c>
      <c r="I48" s="151">
        <v>40000000</v>
      </c>
      <c r="J48" s="70">
        <v>133.30000000000001</v>
      </c>
    </row>
    <row r="49" spans="2:11" x14ac:dyDescent="0.25">
      <c r="B49" s="20">
        <v>375</v>
      </c>
      <c r="C49" s="49" t="s">
        <v>155</v>
      </c>
      <c r="D49" s="69">
        <v>180244030</v>
      </c>
      <c r="E49" s="69">
        <v>184899730.90000001</v>
      </c>
      <c r="F49" s="69">
        <v>185696959.34999999</v>
      </c>
      <c r="G49" s="69">
        <v>174616494.94999999</v>
      </c>
      <c r="H49" s="69">
        <v>170400000</v>
      </c>
      <c r="I49" s="151">
        <v>235361000</v>
      </c>
      <c r="J49" s="70">
        <v>138.1</v>
      </c>
    </row>
    <row r="50" spans="2:11" x14ac:dyDescent="0.25">
      <c r="B50" s="20">
        <v>376</v>
      </c>
      <c r="C50" s="49" t="s">
        <v>57</v>
      </c>
      <c r="D50" s="69">
        <v>44834477</v>
      </c>
      <c r="E50" s="69">
        <v>58390391.609999999</v>
      </c>
      <c r="F50" s="69">
        <v>65924669.600000001</v>
      </c>
      <c r="G50" s="69">
        <v>68481461.120000005</v>
      </c>
      <c r="H50" s="69">
        <v>72175998</v>
      </c>
      <c r="I50" s="151">
        <v>71599998</v>
      </c>
      <c r="J50" s="70">
        <v>99.2</v>
      </c>
    </row>
    <row r="51" spans="2:11" x14ac:dyDescent="0.25">
      <c r="B51" s="20">
        <v>377</v>
      </c>
      <c r="C51" s="49" t="s">
        <v>121</v>
      </c>
      <c r="D51" s="69">
        <v>6338779</v>
      </c>
      <c r="E51" s="69">
        <v>11228554.609999999</v>
      </c>
      <c r="F51" s="69">
        <v>48189667.259999998</v>
      </c>
      <c r="G51" s="69">
        <v>31551051.629999999</v>
      </c>
      <c r="H51" s="69">
        <v>378660401</v>
      </c>
      <c r="I51" s="151">
        <v>244097432</v>
      </c>
      <c r="J51" s="70">
        <v>64.5</v>
      </c>
    </row>
    <row r="52" spans="2:11" ht="30" x14ac:dyDescent="0.25">
      <c r="B52" s="21">
        <v>378</v>
      </c>
      <c r="C52" s="108" t="s">
        <v>354</v>
      </c>
      <c r="D52" s="109"/>
      <c r="E52" s="87">
        <v>48.02</v>
      </c>
      <c r="F52" s="87">
        <v>21412778.559999999</v>
      </c>
      <c r="G52" s="87">
        <v>53706635.210000001</v>
      </c>
      <c r="H52" s="87">
        <v>400000</v>
      </c>
      <c r="I52" s="859">
        <v>400000</v>
      </c>
      <c r="J52" s="70">
        <v>100</v>
      </c>
    </row>
    <row r="53" spans="2:11" x14ac:dyDescent="0.25">
      <c r="B53" s="20">
        <v>381</v>
      </c>
      <c r="C53" s="49" t="s">
        <v>188</v>
      </c>
      <c r="D53" s="69">
        <v>1230773</v>
      </c>
      <c r="E53" s="69">
        <v>1822242.58</v>
      </c>
      <c r="F53" s="69">
        <v>2289726.5499999998</v>
      </c>
      <c r="G53" s="69">
        <v>2079336.89</v>
      </c>
      <c r="H53" s="69">
        <v>518140</v>
      </c>
      <c r="I53" s="151">
        <v>625517</v>
      </c>
      <c r="J53" s="70">
        <v>120.7</v>
      </c>
    </row>
    <row r="54" spans="2:11" x14ac:dyDescent="0.25">
      <c r="B54" s="20">
        <v>396</v>
      </c>
      <c r="C54" s="49" t="s">
        <v>156</v>
      </c>
      <c r="D54" s="69">
        <v>210714</v>
      </c>
      <c r="E54" s="69">
        <v>383911168.64999998</v>
      </c>
      <c r="F54" s="69">
        <v>76220.44</v>
      </c>
      <c r="G54" s="69">
        <v>0</v>
      </c>
      <c r="H54" s="69">
        <v>0</v>
      </c>
      <c r="I54" s="151">
        <v>0</v>
      </c>
      <c r="J54" s="70" t="s">
        <v>89</v>
      </c>
    </row>
    <row r="55" spans="2:11" x14ac:dyDescent="0.25">
      <c r="B55" s="20">
        <v>397</v>
      </c>
      <c r="C55" s="49" t="s">
        <v>157</v>
      </c>
      <c r="D55" s="69">
        <v>1727016746</v>
      </c>
      <c r="E55" s="69">
        <v>2634502274.5799999</v>
      </c>
      <c r="F55" s="69">
        <v>2277661632.73</v>
      </c>
      <c r="G55" s="69">
        <v>22548799240.450001</v>
      </c>
      <c r="H55" s="69">
        <v>2191500000</v>
      </c>
      <c r="I55" s="151">
        <v>2331500000</v>
      </c>
      <c r="J55" s="70">
        <v>106.4</v>
      </c>
    </row>
    <row r="56" spans="2:11" ht="15.75" thickBot="1" x14ac:dyDescent="0.3">
      <c r="B56" s="24">
        <v>398</v>
      </c>
      <c r="C56" s="50" t="s">
        <v>158</v>
      </c>
      <c r="D56" s="71">
        <v>657282642146</v>
      </c>
      <c r="E56" s="71">
        <v>697803050392.44995</v>
      </c>
      <c r="F56" s="71">
        <v>726534403016.35999</v>
      </c>
      <c r="G56" s="71">
        <v>781426513387.77002</v>
      </c>
      <c r="H56" s="71">
        <v>678000470800</v>
      </c>
      <c r="I56" s="151">
        <v>741948870800</v>
      </c>
      <c r="J56" s="70">
        <v>109.4</v>
      </c>
    </row>
    <row r="57" spans="2:11" ht="15.75" thickBot="1" x14ac:dyDescent="0.3">
      <c r="B57" s="25"/>
      <c r="C57" s="51" t="s">
        <v>159</v>
      </c>
      <c r="D57" s="72">
        <v>1281617559726</v>
      </c>
      <c r="E57" s="72">
        <v>1273644382120.02</v>
      </c>
      <c r="F57" s="72">
        <v>1403918022071.73</v>
      </c>
      <c r="G57" s="72">
        <v>1523222477546.7302</v>
      </c>
      <c r="H57" s="72">
        <v>1364818723753</v>
      </c>
      <c r="I57" s="169">
        <v>1488336029790</v>
      </c>
      <c r="J57" s="170">
        <v>109.1</v>
      </c>
      <c r="K57" s="62"/>
    </row>
    <row r="58" spans="2:11" ht="15.75" thickTop="1" x14ac:dyDescent="0.25">
      <c r="C58" s="763"/>
      <c r="D58" s="763"/>
      <c r="E58" s="763"/>
      <c r="F58" s="763"/>
      <c r="G58" s="763"/>
      <c r="H58" s="764"/>
      <c r="I58" s="764"/>
      <c r="J58" s="765"/>
    </row>
    <row r="59" spans="2:11" x14ac:dyDescent="0.25">
      <c r="H59" s="26"/>
      <c r="I59" s="26"/>
    </row>
    <row r="60" spans="2:11" x14ac:dyDescent="0.25">
      <c r="C60" s="3"/>
      <c r="D60" s="3"/>
      <c r="E60" s="3"/>
      <c r="F60" s="3"/>
      <c r="G60" s="3"/>
      <c r="H60" s="766"/>
      <c r="I60" s="766"/>
      <c r="J60" s="765"/>
    </row>
  </sheetData>
  <mergeCells count="1">
    <mergeCell ref="B3:J3"/>
  </mergeCells>
  <phoneticPr fontId="0" type="noConversion"/>
  <printOptions horizontalCentered="1"/>
  <pageMargins left="0.78740157480314965" right="0.51181102362204722" top="0.59055118110236227" bottom="0.52" header="0.47244094488188981" footer="0.41"/>
  <pageSetup paperSize="9" scale="58" orientation="landscape" r:id="rId1"/>
  <headerFooter alignWithMargins="0"/>
  <ignoredErrors>
    <ignoredError sqref="D9:E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L404"/>
  <sheetViews>
    <sheetView tabSelected="1" workbookViewId="0">
      <pane xSplit="3" ySplit="9" topLeftCell="D38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3.42578125" style="10" customWidth="1"/>
    <col min="2" max="2" width="8" style="10" bestFit="1" customWidth="1"/>
    <col min="3" max="3" width="40.42578125" style="10" customWidth="1"/>
    <col min="4" max="5" width="20.28515625" style="10" customWidth="1"/>
    <col min="6" max="7" width="20.7109375" style="10" customWidth="1"/>
    <col min="8" max="8" width="20.7109375" style="10" bestFit="1" customWidth="1"/>
    <col min="9" max="9" width="20.7109375" style="10" customWidth="1"/>
    <col min="10" max="10" width="10.85546875" style="10" customWidth="1"/>
    <col min="11" max="11" width="6.7109375" style="10" customWidth="1"/>
    <col min="12" max="12" width="2.28515625" style="10" customWidth="1"/>
    <col min="13" max="16384" width="9.140625" style="10"/>
  </cols>
  <sheetData>
    <row r="1" spans="1:12" x14ac:dyDescent="0.25">
      <c r="A1" s="116"/>
      <c r="B1" s="117" t="s">
        <v>887</v>
      </c>
      <c r="C1" s="117"/>
      <c r="D1" s="118"/>
      <c r="E1" s="118"/>
      <c r="F1" s="118"/>
      <c r="G1" s="118"/>
      <c r="I1" s="118"/>
      <c r="J1" s="142" t="s">
        <v>129</v>
      </c>
    </row>
    <row r="2" spans="1:12" x14ac:dyDescent="0.25">
      <c r="A2" s="116"/>
      <c r="B2" s="116"/>
      <c r="C2" s="118"/>
      <c r="D2" s="118"/>
      <c r="E2" s="118"/>
      <c r="F2" s="118"/>
      <c r="G2" s="118"/>
      <c r="H2" s="118"/>
      <c r="I2" s="118"/>
      <c r="J2" s="118"/>
    </row>
    <row r="3" spans="1:12" x14ac:dyDescent="0.25">
      <c r="A3" s="116"/>
      <c r="B3" s="116"/>
      <c r="C3" s="119"/>
      <c r="D3" s="119"/>
      <c r="E3" s="119"/>
      <c r="F3" s="119"/>
      <c r="G3" s="119"/>
      <c r="H3" s="116"/>
      <c r="I3" s="119"/>
      <c r="J3" s="116"/>
    </row>
    <row r="4" spans="1:12" ht="18.75" customHeight="1" x14ac:dyDescent="0.25">
      <c r="A4" s="116"/>
      <c r="B4" s="973" t="s">
        <v>160</v>
      </c>
      <c r="C4" s="973"/>
      <c r="D4" s="973"/>
      <c r="E4" s="973"/>
      <c r="F4" s="973"/>
      <c r="G4" s="973"/>
      <c r="H4" s="973"/>
      <c r="I4" s="973"/>
      <c r="J4" s="973"/>
    </row>
    <row r="5" spans="1:12" x14ac:dyDescent="0.25">
      <c r="A5" s="116"/>
      <c r="B5" s="116"/>
      <c r="C5" s="120"/>
      <c r="D5" s="121"/>
      <c r="E5" s="121"/>
      <c r="F5" s="121"/>
      <c r="G5" s="121"/>
      <c r="H5" s="121"/>
      <c r="I5" s="121"/>
      <c r="J5" s="121"/>
    </row>
    <row r="6" spans="1:12" ht="15.75" thickBot="1" x14ac:dyDescent="0.3">
      <c r="A6" s="116"/>
      <c r="B6" s="116"/>
      <c r="C6" s="122"/>
      <c r="D6" s="118"/>
      <c r="E6" s="118"/>
      <c r="F6" s="118"/>
      <c r="G6" s="118"/>
      <c r="H6" s="118"/>
      <c r="I6" s="152" t="s">
        <v>58</v>
      </c>
      <c r="J6" s="116"/>
    </row>
    <row r="7" spans="1:12" ht="15.75" thickTop="1" x14ac:dyDescent="0.25">
      <c r="A7" s="116"/>
      <c r="B7" s="60" t="s">
        <v>15</v>
      </c>
      <c r="C7" s="123"/>
      <c r="D7" s="12"/>
      <c r="E7" s="12"/>
      <c r="F7" s="12"/>
      <c r="G7" s="12"/>
      <c r="H7" s="12" t="s">
        <v>261</v>
      </c>
      <c r="I7" s="12" t="s">
        <v>261</v>
      </c>
      <c r="J7" s="13" t="s">
        <v>14</v>
      </c>
    </row>
    <row r="8" spans="1:12" x14ac:dyDescent="0.25">
      <c r="A8" s="116"/>
      <c r="B8" s="14" t="s">
        <v>18</v>
      </c>
      <c r="C8" s="124" t="s">
        <v>16</v>
      </c>
      <c r="D8" s="47" t="s">
        <v>143</v>
      </c>
      <c r="E8" s="47" t="s">
        <v>143</v>
      </c>
      <c r="F8" s="15" t="s">
        <v>816</v>
      </c>
      <c r="G8" s="15" t="s">
        <v>816</v>
      </c>
      <c r="H8" s="15" t="s">
        <v>17</v>
      </c>
      <c r="I8" s="15" t="s">
        <v>17</v>
      </c>
      <c r="J8" s="16" t="s">
        <v>888</v>
      </c>
    </row>
    <row r="9" spans="1:12" ht="15.75" thickBot="1" x14ac:dyDescent="0.3">
      <c r="A9" s="116"/>
      <c r="B9" s="17"/>
      <c r="C9" s="125"/>
      <c r="D9" s="18" t="s">
        <v>352</v>
      </c>
      <c r="E9" s="18" t="s">
        <v>372</v>
      </c>
      <c r="F9" s="18">
        <v>2018</v>
      </c>
      <c r="G9" s="18">
        <v>2019</v>
      </c>
      <c r="H9" s="18" t="s">
        <v>902</v>
      </c>
      <c r="I9" s="18">
        <v>2021</v>
      </c>
      <c r="J9" s="19">
        <v>2020</v>
      </c>
      <c r="K9" s="62"/>
    </row>
    <row r="10" spans="1:12" x14ac:dyDescent="0.25">
      <c r="A10" s="116"/>
      <c r="B10" s="126">
        <v>301</v>
      </c>
      <c r="C10" s="127" t="s">
        <v>187</v>
      </c>
      <c r="D10" s="77">
        <v>388769709</v>
      </c>
      <c r="E10" s="77">
        <v>439485269.10000002</v>
      </c>
      <c r="F10" s="77">
        <v>511820045.24000001</v>
      </c>
      <c r="G10" s="69">
        <v>444434555.99000001</v>
      </c>
      <c r="H10" s="94">
        <v>419324007</v>
      </c>
      <c r="I10" s="77">
        <v>422814860</v>
      </c>
      <c r="J10" s="70">
        <v>100.8</v>
      </c>
      <c r="K10" s="88"/>
      <c r="L10" s="88"/>
    </row>
    <row r="11" spans="1:12" x14ac:dyDescent="0.25">
      <c r="A11" s="116"/>
      <c r="B11" s="126">
        <v>302</v>
      </c>
      <c r="C11" s="127" t="s">
        <v>19</v>
      </c>
      <c r="D11" s="77">
        <v>1165430304</v>
      </c>
      <c r="E11" s="77">
        <v>1214983290.5</v>
      </c>
      <c r="F11" s="77">
        <v>1309316580.4300001</v>
      </c>
      <c r="G11" s="69">
        <v>1353885285.6900001</v>
      </c>
      <c r="H11" s="69">
        <v>1393659786</v>
      </c>
      <c r="I11" s="77">
        <v>1438595893</v>
      </c>
      <c r="J11" s="70">
        <v>103.2</v>
      </c>
      <c r="L11" s="88"/>
    </row>
    <row r="12" spans="1:12" x14ac:dyDescent="0.25">
      <c r="A12" s="116"/>
      <c r="B12" s="126">
        <v>303</v>
      </c>
      <c r="C12" s="127" t="s">
        <v>20</v>
      </c>
      <c r="D12" s="77">
        <v>522198946</v>
      </c>
      <c r="E12" s="77">
        <v>532293121.04000002</v>
      </c>
      <c r="F12" s="77">
        <v>548649566.39999998</v>
      </c>
      <c r="G12" s="69">
        <v>611049284.44000006</v>
      </c>
      <c r="H12" s="69">
        <v>645607330</v>
      </c>
      <c r="I12" s="77">
        <v>635793524</v>
      </c>
      <c r="J12" s="70">
        <v>98.5</v>
      </c>
      <c r="L12" s="88"/>
    </row>
    <row r="13" spans="1:12" x14ac:dyDescent="0.25">
      <c r="A13" s="116"/>
      <c r="B13" s="126">
        <v>304</v>
      </c>
      <c r="C13" s="127" t="s">
        <v>21</v>
      </c>
      <c r="D13" s="77">
        <v>873382820</v>
      </c>
      <c r="E13" s="77">
        <v>971083823.85000002</v>
      </c>
      <c r="F13" s="77">
        <v>1096477387.5</v>
      </c>
      <c r="G13" s="69">
        <v>1173822282.78</v>
      </c>
      <c r="H13" s="69">
        <v>1091826213</v>
      </c>
      <c r="I13" s="77">
        <v>1047452030</v>
      </c>
      <c r="J13" s="70">
        <v>95.9</v>
      </c>
      <c r="L13" s="88"/>
    </row>
    <row r="14" spans="1:12" x14ac:dyDescent="0.25">
      <c r="A14" s="116"/>
      <c r="B14" s="126">
        <v>305</v>
      </c>
      <c r="C14" s="127" t="s">
        <v>22</v>
      </c>
      <c r="D14" s="77">
        <v>1426427407</v>
      </c>
      <c r="E14" s="77">
        <v>1370904518</v>
      </c>
      <c r="F14" s="77">
        <v>1649972943.9200001</v>
      </c>
      <c r="G14" s="69">
        <v>2029210825.48</v>
      </c>
      <c r="H14" s="69">
        <v>2147315000</v>
      </c>
      <c r="I14" s="77">
        <v>2297315000</v>
      </c>
      <c r="J14" s="70">
        <v>107</v>
      </c>
      <c r="L14" s="88"/>
    </row>
    <row r="15" spans="1:12" x14ac:dyDescent="0.25">
      <c r="A15" s="116"/>
      <c r="B15" s="126">
        <v>306</v>
      </c>
      <c r="C15" s="127" t="s">
        <v>23</v>
      </c>
      <c r="D15" s="77">
        <v>7074046144</v>
      </c>
      <c r="E15" s="77">
        <v>7415564760.0200005</v>
      </c>
      <c r="F15" s="77">
        <v>7808398874.5600004</v>
      </c>
      <c r="G15" s="69">
        <v>7979585700.8599997</v>
      </c>
      <c r="H15" s="69">
        <v>8171302949</v>
      </c>
      <c r="I15" s="77">
        <v>8622642916</v>
      </c>
      <c r="J15" s="70">
        <v>105.5</v>
      </c>
      <c r="L15" s="88"/>
    </row>
    <row r="16" spans="1:12" x14ac:dyDescent="0.25">
      <c r="A16" s="116"/>
      <c r="B16" s="126">
        <v>307</v>
      </c>
      <c r="C16" s="127" t="s">
        <v>24</v>
      </c>
      <c r="D16" s="77">
        <v>45670816695</v>
      </c>
      <c r="E16" s="77">
        <v>52908766765.459999</v>
      </c>
      <c r="F16" s="77">
        <v>59799438274.449997</v>
      </c>
      <c r="G16" s="69">
        <v>68321076490.080002</v>
      </c>
      <c r="H16" s="69">
        <v>72600365700</v>
      </c>
      <c r="I16" s="77">
        <v>85359896857</v>
      </c>
      <c r="J16" s="70">
        <v>117.6</v>
      </c>
      <c r="L16" s="88"/>
    </row>
    <row r="17" spans="1:12" x14ac:dyDescent="0.25">
      <c r="A17" s="116"/>
      <c r="B17" s="126">
        <v>308</v>
      </c>
      <c r="C17" s="127" t="s">
        <v>25</v>
      </c>
      <c r="D17" s="77">
        <v>371137401</v>
      </c>
      <c r="E17" s="77">
        <v>345704862.56999999</v>
      </c>
      <c r="F17" s="77">
        <v>277098751.27999997</v>
      </c>
      <c r="G17" s="69">
        <v>288830929.83999997</v>
      </c>
      <c r="H17" s="69">
        <v>295080427</v>
      </c>
      <c r="I17" s="77">
        <v>293406347</v>
      </c>
      <c r="J17" s="70">
        <v>99.4</v>
      </c>
      <c r="L17" s="88"/>
    </row>
    <row r="18" spans="1:12" x14ac:dyDescent="0.25">
      <c r="A18" s="116"/>
      <c r="B18" s="126">
        <v>309</v>
      </c>
      <c r="C18" s="128" t="s">
        <v>177</v>
      </c>
      <c r="D18" s="77">
        <v>112016881</v>
      </c>
      <c r="E18" s="77">
        <v>123677915.59</v>
      </c>
      <c r="F18" s="77">
        <v>187240474.96000001</v>
      </c>
      <c r="G18" s="69">
        <v>165340400.47999999</v>
      </c>
      <c r="H18" s="69">
        <v>152615216</v>
      </c>
      <c r="I18" s="77">
        <v>169138006</v>
      </c>
      <c r="J18" s="70">
        <v>110.8</v>
      </c>
      <c r="L18" s="88"/>
    </row>
    <row r="19" spans="1:12" x14ac:dyDescent="0.25">
      <c r="A19" s="116"/>
      <c r="B19" s="126">
        <v>312</v>
      </c>
      <c r="C19" s="127" t="s">
        <v>26</v>
      </c>
      <c r="D19" s="77">
        <v>20045072251</v>
      </c>
      <c r="E19" s="77">
        <v>21276934443.77</v>
      </c>
      <c r="F19" s="77">
        <v>22199362973.23</v>
      </c>
      <c r="G19" s="69">
        <v>23115911732.349998</v>
      </c>
      <c r="H19" s="69">
        <v>23889153719</v>
      </c>
      <c r="I19" s="77">
        <v>23776770998</v>
      </c>
      <c r="J19" s="70">
        <v>99.5</v>
      </c>
      <c r="L19" s="88"/>
    </row>
    <row r="20" spans="1:12" x14ac:dyDescent="0.25">
      <c r="A20" s="116"/>
      <c r="B20" s="126">
        <v>313</v>
      </c>
      <c r="C20" s="127" t="s">
        <v>27</v>
      </c>
      <c r="D20" s="77">
        <v>539165150368</v>
      </c>
      <c r="E20" s="77">
        <v>559585967224.96997</v>
      </c>
      <c r="F20" s="77">
        <v>592402047069.10999</v>
      </c>
      <c r="G20" s="69">
        <v>638501434247.02991</v>
      </c>
      <c r="H20" s="69">
        <v>694450038058</v>
      </c>
      <c r="I20" s="77">
        <v>709590496869</v>
      </c>
      <c r="J20" s="70">
        <v>102.2</v>
      </c>
      <c r="L20" s="88"/>
    </row>
    <row r="21" spans="1:12" x14ac:dyDescent="0.25">
      <c r="A21" s="116"/>
      <c r="B21" s="126">
        <v>314</v>
      </c>
      <c r="C21" s="127" t="s">
        <v>28</v>
      </c>
      <c r="D21" s="77">
        <v>60624634857</v>
      </c>
      <c r="E21" s="77">
        <v>66358941442.349998</v>
      </c>
      <c r="F21" s="77">
        <v>74346222806.160004</v>
      </c>
      <c r="G21" s="69">
        <v>80471495632.220001</v>
      </c>
      <c r="H21" s="69">
        <v>82269358975</v>
      </c>
      <c r="I21" s="77">
        <v>85597415182</v>
      </c>
      <c r="J21" s="70">
        <v>104</v>
      </c>
      <c r="L21" s="88"/>
    </row>
    <row r="22" spans="1:12" x14ac:dyDescent="0.25">
      <c r="A22" s="116"/>
      <c r="B22" s="126">
        <v>315</v>
      </c>
      <c r="C22" s="127" t="s">
        <v>29</v>
      </c>
      <c r="D22" s="77">
        <v>8974269122</v>
      </c>
      <c r="E22" s="77">
        <v>12268253808.02</v>
      </c>
      <c r="F22" s="77">
        <v>14635568561.059999</v>
      </c>
      <c r="G22" s="69">
        <v>17529401515.009998</v>
      </c>
      <c r="H22" s="69">
        <v>17899438896</v>
      </c>
      <c r="I22" s="77">
        <v>11350123915</v>
      </c>
      <c r="J22" s="70">
        <v>63.4</v>
      </c>
      <c r="L22" s="88"/>
    </row>
    <row r="23" spans="1:12" x14ac:dyDescent="0.25">
      <c r="A23" s="116"/>
      <c r="B23" s="126">
        <v>317</v>
      </c>
      <c r="C23" s="128" t="s">
        <v>60</v>
      </c>
      <c r="D23" s="77">
        <v>16782229299</v>
      </c>
      <c r="E23" s="77">
        <v>7439773838.6400003</v>
      </c>
      <c r="F23" s="77">
        <v>22108471397.970001</v>
      </c>
      <c r="G23" s="69">
        <v>27475978251.259998</v>
      </c>
      <c r="H23" s="69">
        <v>31931530110</v>
      </c>
      <c r="I23" s="77">
        <v>29380919227</v>
      </c>
      <c r="J23" s="70">
        <v>92</v>
      </c>
      <c r="L23" s="88"/>
    </row>
    <row r="24" spans="1:12" x14ac:dyDescent="0.25">
      <c r="A24" s="116"/>
      <c r="B24" s="126">
        <v>321</v>
      </c>
      <c r="C24" s="127" t="s">
        <v>61</v>
      </c>
      <c r="D24" s="77">
        <v>3927443928</v>
      </c>
      <c r="E24" s="77">
        <v>4107793016.3400002</v>
      </c>
      <c r="F24" s="77">
        <v>4048479235.7199998</v>
      </c>
      <c r="G24" s="69">
        <v>4343275649.75</v>
      </c>
      <c r="H24" s="69">
        <v>4360546000</v>
      </c>
      <c r="I24" s="77">
        <v>4380546000</v>
      </c>
      <c r="J24" s="70">
        <v>100.5</v>
      </c>
      <c r="L24" s="88"/>
    </row>
    <row r="25" spans="1:12" x14ac:dyDescent="0.25">
      <c r="A25" s="116"/>
      <c r="B25" s="126">
        <v>322</v>
      </c>
      <c r="C25" s="127" t="s">
        <v>135</v>
      </c>
      <c r="D25" s="77">
        <v>27735040663</v>
      </c>
      <c r="E25" s="77">
        <v>40668626010.169998</v>
      </c>
      <c r="F25" s="77">
        <v>45387949250.629997</v>
      </c>
      <c r="G25" s="69">
        <v>47649101069.25</v>
      </c>
      <c r="H25" s="69">
        <v>49104100259</v>
      </c>
      <c r="I25" s="77">
        <v>46966114012</v>
      </c>
      <c r="J25" s="70">
        <v>95.6</v>
      </c>
      <c r="L25" s="88"/>
    </row>
    <row r="26" spans="1:12" x14ac:dyDescent="0.25">
      <c r="A26" s="116"/>
      <c r="B26" s="126">
        <v>327</v>
      </c>
      <c r="C26" s="128" t="s">
        <v>136</v>
      </c>
      <c r="D26" s="77">
        <v>54408771424</v>
      </c>
      <c r="E26" s="77">
        <v>56442910329.389999</v>
      </c>
      <c r="F26" s="77">
        <v>51935675108.790001</v>
      </c>
      <c r="G26" s="69">
        <v>75228813596.840027</v>
      </c>
      <c r="H26" s="69">
        <v>90472681089</v>
      </c>
      <c r="I26" s="77">
        <v>115997437890</v>
      </c>
      <c r="J26" s="70">
        <v>128.19999999999999</v>
      </c>
      <c r="L26" s="88"/>
    </row>
    <row r="27" spans="1:12" x14ac:dyDescent="0.25">
      <c r="A27" s="116"/>
      <c r="B27" s="126">
        <v>328</v>
      </c>
      <c r="C27" s="127" t="s">
        <v>137</v>
      </c>
      <c r="D27" s="77">
        <v>709322004</v>
      </c>
      <c r="E27" s="77">
        <v>643823529.23000002</v>
      </c>
      <c r="F27" s="77">
        <v>2488500877.6900001</v>
      </c>
      <c r="G27" s="69">
        <v>1170855075.1800001</v>
      </c>
      <c r="H27" s="69">
        <v>2585053062</v>
      </c>
      <c r="I27" s="77">
        <v>2236424562</v>
      </c>
      <c r="J27" s="70">
        <v>86.5</v>
      </c>
      <c r="L27" s="88"/>
    </row>
    <row r="28" spans="1:12" x14ac:dyDescent="0.25">
      <c r="A28" s="116"/>
      <c r="B28" s="126">
        <v>329</v>
      </c>
      <c r="C28" s="127" t="s">
        <v>138</v>
      </c>
      <c r="D28" s="77">
        <v>54989362118</v>
      </c>
      <c r="E28" s="77">
        <v>53219686784.970001</v>
      </c>
      <c r="F28" s="77">
        <v>57402483246.349998</v>
      </c>
      <c r="G28" s="69">
        <v>64214373058.010002</v>
      </c>
      <c r="H28" s="69">
        <v>69444982069</v>
      </c>
      <c r="I28" s="77">
        <v>55354336170</v>
      </c>
      <c r="J28" s="70">
        <v>79.7</v>
      </c>
      <c r="L28" s="88"/>
    </row>
    <row r="29" spans="1:12" x14ac:dyDescent="0.25">
      <c r="A29" s="116"/>
      <c r="B29" s="129">
        <v>333</v>
      </c>
      <c r="C29" s="127" t="s">
        <v>139</v>
      </c>
      <c r="D29" s="77">
        <v>140564292882</v>
      </c>
      <c r="E29" s="77">
        <v>157511440024.12</v>
      </c>
      <c r="F29" s="77">
        <v>187415570876.81</v>
      </c>
      <c r="G29" s="69">
        <v>210531806494.76001</v>
      </c>
      <c r="H29" s="69">
        <v>226967000210</v>
      </c>
      <c r="I29" s="77">
        <v>239655319850</v>
      </c>
      <c r="J29" s="70">
        <v>105.6</v>
      </c>
      <c r="L29" s="88"/>
    </row>
    <row r="30" spans="1:12" x14ac:dyDescent="0.25">
      <c r="A30" s="116"/>
      <c r="B30" s="126">
        <v>334</v>
      </c>
      <c r="C30" s="127" t="s">
        <v>140</v>
      </c>
      <c r="D30" s="77">
        <v>11770619522</v>
      </c>
      <c r="E30" s="77">
        <v>12106184102.84</v>
      </c>
      <c r="F30" s="77">
        <v>14060450465.530001</v>
      </c>
      <c r="G30" s="69">
        <v>15140330175.959999</v>
      </c>
      <c r="H30" s="69">
        <v>16549131176</v>
      </c>
      <c r="I30" s="77">
        <v>15018911330</v>
      </c>
      <c r="J30" s="70">
        <v>90.8</v>
      </c>
      <c r="L30" s="88"/>
    </row>
    <row r="31" spans="1:12" x14ac:dyDescent="0.25">
      <c r="A31" s="116"/>
      <c r="B31" s="126">
        <v>335</v>
      </c>
      <c r="C31" s="127" t="s">
        <v>141</v>
      </c>
      <c r="D31" s="77">
        <v>8162261358</v>
      </c>
      <c r="E31" s="77">
        <v>7980709618.3500004</v>
      </c>
      <c r="F31" s="77">
        <v>8888187179.2399998</v>
      </c>
      <c r="G31" s="69">
        <v>9094519045.0599995</v>
      </c>
      <c r="H31" s="69">
        <v>11000443374</v>
      </c>
      <c r="I31" s="77">
        <v>10038349373</v>
      </c>
      <c r="J31" s="70">
        <v>91.3</v>
      </c>
      <c r="L31" s="88"/>
    </row>
    <row r="32" spans="1:12" x14ac:dyDescent="0.25">
      <c r="A32" s="116"/>
      <c r="B32" s="126">
        <v>336</v>
      </c>
      <c r="C32" s="127" t="s">
        <v>142</v>
      </c>
      <c r="D32" s="77">
        <v>24492447953</v>
      </c>
      <c r="E32" s="77">
        <v>26185128671.75</v>
      </c>
      <c r="F32" s="77">
        <v>28268417528.799999</v>
      </c>
      <c r="G32" s="69">
        <v>30756434532.470001</v>
      </c>
      <c r="H32" s="69">
        <v>31891409426</v>
      </c>
      <c r="I32" s="77">
        <v>31945115445</v>
      </c>
      <c r="J32" s="70">
        <v>100.2</v>
      </c>
      <c r="L32" s="88"/>
    </row>
    <row r="33" spans="1:12" x14ac:dyDescent="0.25">
      <c r="A33" s="116"/>
      <c r="B33" s="126">
        <v>343</v>
      </c>
      <c r="C33" s="127" t="s">
        <v>144</v>
      </c>
      <c r="D33" s="77">
        <v>144376480</v>
      </c>
      <c r="E33" s="77">
        <v>153794880.28999999</v>
      </c>
      <c r="F33" s="77">
        <v>158534197.59</v>
      </c>
      <c r="G33" s="69">
        <v>169618882.53999999</v>
      </c>
      <c r="H33" s="69">
        <v>171776819</v>
      </c>
      <c r="I33" s="77">
        <v>168776819</v>
      </c>
      <c r="J33" s="70">
        <v>98.3</v>
      </c>
      <c r="L33" s="88"/>
    </row>
    <row r="34" spans="1:12" x14ac:dyDescent="0.25">
      <c r="A34" s="116"/>
      <c r="B34" s="126">
        <v>344</v>
      </c>
      <c r="C34" s="127" t="s">
        <v>145</v>
      </c>
      <c r="D34" s="77">
        <v>168944709</v>
      </c>
      <c r="E34" s="77">
        <v>196870357.68000001</v>
      </c>
      <c r="F34" s="77">
        <v>194222919.36000001</v>
      </c>
      <c r="G34" s="69">
        <v>195397494.75</v>
      </c>
      <c r="H34" s="69">
        <v>213014292</v>
      </c>
      <c r="I34" s="77">
        <v>209137712</v>
      </c>
      <c r="J34" s="70">
        <v>98.2</v>
      </c>
      <c r="L34" s="88"/>
    </row>
    <row r="35" spans="1:12" x14ac:dyDescent="0.25">
      <c r="A35" s="116"/>
      <c r="B35" s="126">
        <v>345</v>
      </c>
      <c r="C35" s="127" t="s">
        <v>146</v>
      </c>
      <c r="D35" s="77">
        <v>947924300</v>
      </c>
      <c r="E35" s="77">
        <v>1077545524.3900001</v>
      </c>
      <c r="F35" s="77">
        <v>1166842705.9400001</v>
      </c>
      <c r="G35" s="69">
        <v>1369964302.97</v>
      </c>
      <c r="H35" s="69">
        <v>1493382719</v>
      </c>
      <c r="I35" s="77">
        <v>1929632196</v>
      </c>
      <c r="J35" s="70">
        <v>129.19999999999999</v>
      </c>
      <c r="L35" s="88"/>
    </row>
    <row r="36" spans="1:12" x14ac:dyDescent="0.25">
      <c r="A36" s="116"/>
      <c r="B36" s="126">
        <v>346</v>
      </c>
      <c r="C36" s="127" t="s">
        <v>147</v>
      </c>
      <c r="D36" s="77">
        <v>2981920412</v>
      </c>
      <c r="E36" s="77">
        <v>3108287922.3699999</v>
      </c>
      <c r="F36" s="77">
        <v>3327113714.0999999</v>
      </c>
      <c r="G36" s="69">
        <v>3540265826.3000002</v>
      </c>
      <c r="H36" s="69">
        <v>3633798122</v>
      </c>
      <c r="I36" s="77">
        <v>3589692079</v>
      </c>
      <c r="J36" s="70">
        <v>98.8</v>
      </c>
      <c r="L36" s="88"/>
    </row>
    <row r="37" spans="1:12" x14ac:dyDescent="0.25">
      <c r="A37" s="116"/>
      <c r="B37" s="126">
        <v>348</v>
      </c>
      <c r="C37" s="127" t="s">
        <v>148</v>
      </c>
      <c r="D37" s="77">
        <v>154347121</v>
      </c>
      <c r="E37" s="77">
        <v>152178041.63</v>
      </c>
      <c r="F37" s="77">
        <v>159732313.28999999</v>
      </c>
      <c r="G37" s="69">
        <v>187216392.87</v>
      </c>
      <c r="H37" s="69">
        <v>185128512</v>
      </c>
      <c r="I37" s="77">
        <v>169797761</v>
      </c>
      <c r="J37" s="70">
        <v>91.7</v>
      </c>
      <c r="L37" s="88"/>
    </row>
    <row r="38" spans="1:12" x14ac:dyDescent="0.25">
      <c r="A38" s="116"/>
      <c r="B38" s="126">
        <v>349</v>
      </c>
      <c r="C38" s="127" t="s">
        <v>149</v>
      </c>
      <c r="D38" s="77">
        <v>226432619</v>
      </c>
      <c r="E38" s="77">
        <v>286379477.62</v>
      </c>
      <c r="F38" s="77">
        <v>294476529.86000001</v>
      </c>
      <c r="G38" s="69">
        <v>312466225.38</v>
      </c>
      <c r="H38" s="69">
        <v>302164728</v>
      </c>
      <c r="I38" s="77">
        <v>292164728</v>
      </c>
      <c r="J38" s="70">
        <v>96.7</v>
      </c>
      <c r="L38" s="88"/>
    </row>
    <row r="39" spans="1:12" x14ac:dyDescent="0.25">
      <c r="A39" s="116"/>
      <c r="B39" s="126">
        <v>353</v>
      </c>
      <c r="C39" s="127" t="s">
        <v>150</v>
      </c>
      <c r="D39" s="77">
        <v>203474896</v>
      </c>
      <c r="E39" s="77">
        <v>218708564.05000001</v>
      </c>
      <c r="F39" s="77">
        <v>241891557.33000001</v>
      </c>
      <c r="G39" s="69">
        <v>269368613.63</v>
      </c>
      <c r="H39" s="69">
        <v>258656875</v>
      </c>
      <c r="I39" s="77">
        <v>253982795</v>
      </c>
      <c r="J39" s="70">
        <v>98.2</v>
      </c>
      <c r="L39" s="88"/>
    </row>
    <row r="40" spans="1:12" x14ac:dyDescent="0.25">
      <c r="A40" s="116"/>
      <c r="B40" s="126">
        <v>355</v>
      </c>
      <c r="C40" s="127" t="s">
        <v>151</v>
      </c>
      <c r="D40" s="77">
        <v>174067097</v>
      </c>
      <c r="E40" s="77">
        <v>176143149.30000001</v>
      </c>
      <c r="F40" s="77">
        <v>245061026.93000001</v>
      </c>
      <c r="G40" s="69">
        <v>200875848.41999999</v>
      </c>
      <c r="H40" s="69">
        <v>259348252</v>
      </c>
      <c r="I40" s="77">
        <v>182870322</v>
      </c>
      <c r="J40" s="70">
        <v>70.5</v>
      </c>
      <c r="L40" s="88"/>
    </row>
    <row r="41" spans="1:12" x14ac:dyDescent="0.25">
      <c r="A41" s="116"/>
      <c r="B41" s="126">
        <v>358</v>
      </c>
      <c r="C41" s="127" t="s">
        <v>152</v>
      </c>
      <c r="D41" s="77">
        <v>172050756</v>
      </c>
      <c r="E41" s="77">
        <v>238379249.5</v>
      </c>
      <c r="F41" s="77">
        <v>314596850.56999999</v>
      </c>
      <c r="G41" s="69">
        <v>214508803.74000001</v>
      </c>
      <c r="H41" s="69">
        <v>239788895</v>
      </c>
      <c r="I41" s="77">
        <v>236988895</v>
      </c>
      <c r="J41" s="70">
        <v>98.8</v>
      </c>
      <c r="L41" s="88"/>
    </row>
    <row r="42" spans="1:12" x14ac:dyDescent="0.25">
      <c r="A42" s="116"/>
      <c r="B42" s="130">
        <v>359</v>
      </c>
      <c r="C42" s="131" t="s">
        <v>346</v>
      </c>
      <c r="D42" s="77"/>
      <c r="E42" s="77"/>
      <c r="F42" s="77">
        <v>16726699.529999999</v>
      </c>
      <c r="G42" s="69">
        <v>23210191.5</v>
      </c>
      <c r="H42" s="69">
        <v>24925531</v>
      </c>
      <c r="I42" s="77">
        <v>25075531</v>
      </c>
      <c r="J42" s="70">
        <v>100.6</v>
      </c>
      <c r="L42" s="88"/>
    </row>
    <row r="43" spans="1:12" x14ac:dyDescent="0.25">
      <c r="A43" s="116"/>
      <c r="B43" s="126" t="s">
        <v>109</v>
      </c>
      <c r="C43" s="127" t="s">
        <v>153</v>
      </c>
      <c r="D43" s="77">
        <v>4777930160</v>
      </c>
      <c r="E43" s="77">
        <v>5231659778.6999998</v>
      </c>
      <c r="F43" s="77">
        <v>5619720168.2399998</v>
      </c>
      <c r="G43" s="69">
        <v>6093427633.9300003</v>
      </c>
      <c r="H43" s="69">
        <v>6563390450</v>
      </c>
      <c r="I43" s="77">
        <v>6769651580</v>
      </c>
      <c r="J43" s="70">
        <v>103.1</v>
      </c>
      <c r="L43" s="88"/>
    </row>
    <row r="44" spans="1:12" x14ac:dyDescent="0.25">
      <c r="A44" s="116"/>
      <c r="B44" s="126">
        <v>362</v>
      </c>
      <c r="C44" s="127" t="s">
        <v>815</v>
      </c>
      <c r="D44" s="77"/>
      <c r="E44" s="111"/>
      <c r="F44" s="111"/>
      <c r="G44" s="110">
        <v>8069760.8099999996</v>
      </c>
      <c r="H44" s="110">
        <v>85923875</v>
      </c>
      <c r="I44" s="77">
        <v>6981874656</v>
      </c>
      <c r="J44" s="70">
        <v>8125.7</v>
      </c>
      <c r="L44" s="88"/>
    </row>
    <row r="45" spans="1:12" ht="30" x14ac:dyDescent="0.25">
      <c r="A45" s="116"/>
      <c r="B45" s="133">
        <v>371</v>
      </c>
      <c r="C45" s="128" t="s">
        <v>347</v>
      </c>
      <c r="D45" s="141"/>
      <c r="E45" s="140">
        <v>15542666.23</v>
      </c>
      <c r="F45" s="140">
        <v>26676552.649999999</v>
      </c>
      <c r="G45" s="87">
        <v>28158022.280000001</v>
      </c>
      <c r="H45" s="87">
        <v>34444691</v>
      </c>
      <c r="I45" s="140">
        <v>32521772</v>
      </c>
      <c r="J45" s="191">
        <v>94.4</v>
      </c>
      <c r="L45" s="88"/>
    </row>
    <row r="46" spans="1:12" x14ac:dyDescent="0.25">
      <c r="A46" s="116"/>
      <c r="B46" s="129" t="s">
        <v>110</v>
      </c>
      <c r="C46" s="128" t="s">
        <v>76</v>
      </c>
      <c r="D46" s="140">
        <v>57544526</v>
      </c>
      <c r="E46" s="140">
        <v>59531405.600000001</v>
      </c>
      <c r="F46" s="140">
        <v>62964815.869999997</v>
      </c>
      <c r="G46" s="87">
        <v>63894839.829999998</v>
      </c>
      <c r="H46" s="87">
        <v>67310087</v>
      </c>
      <c r="I46" s="140">
        <v>68215095</v>
      </c>
      <c r="J46" s="70">
        <v>101.3</v>
      </c>
      <c r="L46" s="88"/>
    </row>
    <row r="47" spans="1:12" x14ac:dyDescent="0.25">
      <c r="A47" s="116"/>
      <c r="B47" s="129">
        <v>373</v>
      </c>
      <c r="C47" s="128" t="s">
        <v>348</v>
      </c>
      <c r="D47" s="140"/>
      <c r="E47" s="140">
        <v>9696961.4900000002</v>
      </c>
      <c r="F47" s="140">
        <v>15920333.16</v>
      </c>
      <c r="G47" s="87">
        <v>22849747.399999999</v>
      </c>
      <c r="H47" s="87">
        <v>22311260</v>
      </c>
      <c r="I47" s="140">
        <v>22311260</v>
      </c>
      <c r="J47" s="70">
        <v>100</v>
      </c>
      <c r="L47" s="88"/>
    </row>
    <row r="48" spans="1:12" x14ac:dyDescent="0.25">
      <c r="A48" s="116"/>
      <c r="B48" s="126">
        <v>374</v>
      </c>
      <c r="C48" s="127" t="s">
        <v>154</v>
      </c>
      <c r="D48" s="140">
        <v>2208089471</v>
      </c>
      <c r="E48" s="140">
        <v>2586792388.2399998</v>
      </c>
      <c r="F48" s="140">
        <v>2475661775.5700002</v>
      </c>
      <c r="G48" s="87">
        <v>2630476559.4499998</v>
      </c>
      <c r="H48" s="87">
        <v>2981804229</v>
      </c>
      <c r="I48" s="140">
        <v>2751977074</v>
      </c>
      <c r="J48" s="70">
        <v>92.3</v>
      </c>
      <c r="L48" s="88"/>
    </row>
    <row r="49" spans="1:12" x14ac:dyDescent="0.25">
      <c r="A49" s="116"/>
      <c r="B49" s="126">
        <v>375</v>
      </c>
      <c r="C49" s="127" t="s">
        <v>155</v>
      </c>
      <c r="D49" s="140">
        <v>351653937</v>
      </c>
      <c r="E49" s="140">
        <v>402120891.70999998</v>
      </c>
      <c r="F49" s="140">
        <v>394982587.52999997</v>
      </c>
      <c r="G49" s="87">
        <v>422401123.64999998</v>
      </c>
      <c r="H49" s="87">
        <v>445248327</v>
      </c>
      <c r="I49" s="140">
        <v>472914172</v>
      </c>
      <c r="J49" s="70">
        <v>106.2</v>
      </c>
      <c r="L49" s="88"/>
    </row>
    <row r="50" spans="1:12" x14ac:dyDescent="0.25">
      <c r="A50" s="116"/>
      <c r="B50" s="126">
        <v>376</v>
      </c>
      <c r="C50" s="127" t="s">
        <v>57</v>
      </c>
      <c r="D50" s="140">
        <v>282522694</v>
      </c>
      <c r="E50" s="140">
        <v>374944522.54000002</v>
      </c>
      <c r="F50" s="140">
        <v>406274928.60000002</v>
      </c>
      <c r="G50" s="87">
        <v>426578528.52999997</v>
      </c>
      <c r="H50" s="87">
        <v>452581266</v>
      </c>
      <c r="I50" s="140">
        <v>469757283</v>
      </c>
      <c r="J50" s="70">
        <v>103.8</v>
      </c>
      <c r="L50" s="88"/>
    </row>
    <row r="51" spans="1:12" x14ac:dyDescent="0.25">
      <c r="A51" s="116"/>
      <c r="B51" s="126">
        <v>377</v>
      </c>
      <c r="C51" s="132" t="s">
        <v>121</v>
      </c>
      <c r="D51" s="140">
        <v>2823387117</v>
      </c>
      <c r="E51" s="140">
        <v>2923837659.6999998</v>
      </c>
      <c r="F51" s="140">
        <v>2875258460.8000002</v>
      </c>
      <c r="G51" s="87">
        <v>4342014588.7799997</v>
      </c>
      <c r="H51" s="87">
        <v>4102464850</v>
      </c>
      <c r="I51" s="140">
        <v>4946456032</v>
      </c>
      <c r="J51" s="70">
        <v>120.6</v>
      </c>
      <c r="L51" s="88"/>
    </row>
    <row r="52" spans="1:12" ht="30" x14ac:dyDescent="0.25">
      <c r="A52" s="116"/>
      <c r="B52" s="133">
        <v>378</v>
      </c>
      <c r="C52" s="128" t="s">
        <v>354</v>
      </c>
      <c r="D52" s="87"/>
      <c r="E52" s="87">
        <v>90234714.379999995</v>
      </c>
      <c r="F52" s="87">
        <v>348735246</v>
      </c>
      <c r="G52" s="87">
        <v>444759723.61000001</v>
      </c>
      <c r="H52" s="87">
        <v>425317706</v>
      </c>
      <c r="I52" s="140">
        <v>427932108</v>
      </c>
      <c r="J52" s="191">
        <v>100.6</v>
      </c>
      <c r="L52" s="88"/>
    </row>
    <row r="53" spans="1:12" x14ac:dyDescent="0.25">
      <c r="A53" s="116"/>
      <c r="B53" s="130">
        <v>381</v>
      </c>
      <c r="C53" s="127" t="s">
        <v>188</v>
      </c>
      <c r="D53" s="77">
        <v>496107042</v>
      </c>
      <c r="E53" s="77">
        <v>504122236.29000002</v>
      </c>
      <c r="F53" s="77">
        <v>575725229.92999995</v>
      </c>
      <c r="G53" s="69">
        <v>587108469.37</v>
      </c>
      <c r="H53" s="69">
        <v>644751491</v>
      </c>
      <c r="I53" s="77">
        <v>853603711</v>
      </c>
      <c r="J53" s="70">
        <v>132.4</v>
      </c>
      <c r="L53" s="88"/>
    </row>
    <row r="54" spans="1:12" x14ac:dyDescent="0.25">
      <c r="A54" s="116"/>
      <c r="B54" s="126">
        <v>396</v>
      </c>
      <c r="C54" s="127" t="s">
        <v>156</v>
      </c>
      <c r="D54" s="77">
        <v>40653886070</v>
      </c>
      <c r="E54" s="77">
        <v>40151165292.209999</v>
      </c>
      <c r="F54" s="77">
        <v>40729364082.040001</v>
      </c>
      <c r="G54" s="69">
        <v>39551407852.580002</v>
      </c>
      <c r="H54" s="69">
        <v>51810880286</v>
      </c>
      <c r="I54" s="77">
        <v>47981880286</v>
      </c>
      <c r="J54" s="70">
        <v>92.6</v>
      </c>
      <c r="L54" s="88"/>
    </row>
    <row r="55" spans="1:12" x14ac:dyDescent="0.25">
      <c r="A55" s="116"/>
      <c r="B55" s="126">
        <v>397</v>
      </c>
      <c r="C55" s="127" t="s">
        <v>157</v>
      </c>
      <c r="D55" s="77">
        <v>336496800</v>
      </c>
      <c r="E55" s="77">
        <v>65022217.329999998</v>
      </c>
      <c r="F55" s="77">
        <v>2737023.12</v>
      </c>
      <c r="G55" s="69">
        <v>2083791.98</v>
      </c>
      <c r="H55" s="69">
        <v>20400000000</v>
      </c>
      <c r="I55" s="77">
        <v>20445000000</v>
      </c>
      <c r="J55" s="70">
        <v>100.2</v>
      </c>
      <c r="L55" s="88"/>
    </row>
    <row r="56" spans="1:12" ht="15.75" thickBot="1" x14ac:dyDescent="0.3">
      <c r="A56" s="116"/>
      <c r="B56" s="134">
        <v>398</v>
      </c>
      <c r="C56" s="125" t="s">
        <v>158</v>
      </c>
      <c r="D56" s="78">
        <v>132727218109</v>
      </c>
      <c r="E56" s="78">
        <v>130654060967.17</v>
      </c>
      <c r="F56" s="78">
        <v>142545374142.10999</v>
      </c>
      <c r="G56" s="71">
        <v>163041125846.72</v>
      </c>
      <c r="H56" s="71">
        <v>330268347439</v>
      </c>
      <c r="I56" s="77">
        <v>227478479667</v>
      </c>
      <c r="J56" s="70">
        <v>68.900000000000006</v>
      </c>
      <c r="L56" s="88"/>
    </row>
    <row r="57" spans="1:12" ht="15.75" thickBot="1" x14ac:dyDescent="0.3">
      <c r="A57" s="116"/>
      <c r="B57" s="135"/>
      <c r="C57" s="136" t="s">
        <v>159</v>
      </c>
      <c r="D57" s="73">
        <v>1219843518372</v>
      </c>
      <c r="E57" s="73">
        <v>1279795656039.46</v>
      </c>
      <c r="F57" s="73">
        <v>1400974393335.9507</v>
      </c>
      <c r="G57" s="73">
        <v>1551738214901.8098</v>
      </c>
      <c r="H57" s="73">
        <v>1864818723753</v>
      </c>
      <c r="I57" s="171">
        <v>1808336029790</v>
      </c>
      <c r="J57" s="168">
        <v>97</v>
      </c>
      <c r="K57" s="62"/>
    </row>
    <row r="58" spans="1:12" ht="15.75" thickTop="1" x14ac:dyDescent="0.25">
      <c r="A58" s="116"/>
      <c r="B58" s="116"/>
      <c r="C58" s="137"/>
      <c r="D58" s="138"/>
      <c r="E58" s="138"/>
      <c r="F58" s="138"/>
      <c r="G58" s="138"/>
      <c r="H58" s="139"/>
      <c r="I58" s="138"/>
      <c r="J58" s="116"/>
    </row>
    <row r="59" spans="1:12" x14ac:dyDescent="0.25">
      <c r="C59" s="23"/>
    </row>
    <row r="60" spans="1:12" x14ac:dyDescent="0.25">
      <c r="C60" s="23"/>
    </row>
    <row r="61" spans="1:12" s="23" customFormat="1" x14ac:dyDescent="0.25"/>
    <row r="62" spans="1:12" s="23" customFormat="1" x14ac:dyDescent="0.25"/>
    <row r="63" spans="1:12" s="23" customFormat="1" x14ac:dyDescent="0.25"/>
    <row r="64" spans="1:12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  <row r="266" s="23" customFormat="1" x14ac:dyDescent="0.25"/>
    <row r="267" s="23" customFormat="1" x14ac:dyDescent="0.25"/>
    <row r="268" s="23" customFormat="1" x14ac:dyDescent="0.25"/>
    <row r="269" s="23" customFormat="1" x14ac:dyDescent="0.25"/>
    <row r="270" s="23" customFormat="1" x14ac:dyDescent="0.25"/>
    <row r="271" s="23" customFormat="1" x14ac:dyDescent="0.25"/>
    <row r="272" s="23" customFormat="1" x14ac:dyDescent="0.25"/>
    <row r="273" s="23" customFormat="1" x14ac:dyDescent="0.25"/>
    <row r="274" s="23" customFormat="1" x14ac:dyDescent="0.25"/>
    <row r="275" s="23" customFormat="1" x14ac:dyDescent="0.25"/>
    <row r="276" s="23" customFormat="1" x14ac:dyDescent="0.25"/>
    <row r="277" s="23" customFormat="1" x14ac:dyDescent="0.25"/>
    <row r="278" s="23" customFormat="1" x14ac:dyDescent="0.25"/>
    <row r="279" s="23" customFormat="1" x14ac:dyDescent="0.25"/>
    <row r="280" s="23" customFormat="1" x14ac:dyDescent="0.25"/>
    <row r="281" s="23" customFormat="1" x14ac:dyDescent="0.25"/>
    <row r="282" s="23" customFormat="1" x14ac:dyDescent="0.25"/>
    <row r="283" s="23" customFormat="1" x14ac:dyDescent="0.25"/>
    <row r="284" s="23" customFormat="1" x14ac:dyDescent="0.25"/>
    <row r="285" s="23" customFormat="1" x14ac:dyDescent="0.25"/>
    <row r="286" s="23" customFormat="1" x14ac:dyDescent="0.25"/>
    <row r="287" s="23" customFormat="1" x14ac:dyDescent="0.25"/>
    <row r="288" s="23" customFormat="1" x14ac:dyDescent="0.25"/>
    <row r="289" s="23" customFormat="1" x14ac:dyDescent="0.25"/>
    <row r="290" s="23" customFormat="1" x14ac:dyDescent="0.25"/>
    <row r="291" s="23" customFormat="1" x14ac:dyDescent="0.25"/>
    <row r="292" s="23" customFormat="1" x14ac:dyDescent="0.25"/>
    <row r="293" s="23" customFormat="1" x14ac:dyDescent="0.25"/>
    <row r="294" s="23" customFormat="1" x14ac:dyDescent="0.25"/>
    <row r="295" s="23" customFormat="1" x14ac:dyDescent="0.25"/>
    <row r="296" s="23" customFormat="1" x14ac:dyDescent="0.25"/>
    <row r="297" s="23" customFormat="1" x14ac:dyDescent="0.25"/>
    <row r="298" s="23" customFormat="1" x14ac:dyDescent="0.25"/>
    <row r="299" s="23" customFormat="1" x14ac:dyDescent="0.25"/>
    <row r="300" s="23" customFormat="1" x14ac:dyDescent="0.25"/>
    <row r="301" s="23" customFormat="1" x14ac:dyDescent="0.25"/>
    <row r="302" s="23" customFormat="1" x14ac:dyDescent="0.25"/>
    <row r="303" s="23" customFormat="1" x14ac:dyDescent="0.25"/>
    <row r="304" s="23" customFormat="1" x14ac:dyDescent="0.25"/>
    <row r="305" s="23" customFormat="1" x14ac:dyDescent="0.25"/>
    <row r="306" s="23" customFormat="1" x14ac:dyDescent="0.25"/>
    <row r="307" s="23" customFormat="1" x14ac:dyDescent="0.25"/>
    <row r="308" s="23" customFormat="1" x14ac:dyDescent="0.25"/>
    <row r="309" s="23" customFormat="1" x14ac:dyDescent="0.25"/>
    <row r="310" s="23" customFormat="1" x14ac:dyDescent="0.25"/>
    <row r="311" s="23" customFormat="1" x14ac:dyDescent="0.25"/>
    <row r="312" s="23" customFormat="1" x14ac:dyDescent="0.25"/>
    <row r="313" s="23" customFormat="1" x14ac:dyDescent="0.25"/>
    <row r="314" s="23" customFormat="1" x14ac:dyDescent="0.25"/>
    <row r="315" s="23" customFormat="1" x14ac:dyDescent="0.25"/>
    <row r="316" s="23" customFormat="1" x14ac:dyDescent="0.25"/>
    <row r="317" s="23" customFormat="1" x14ac:dyDescent="0.25"/>
    <row r="318" s="23" customFormat="1" x14ac:dyDescent="0.25"/>
    <row r="319" s="23" customFormat="1" x14ac:dyDescent="0.25"/>
    <row r="320" s="23" customFormat="1" x14ac:dyDescent="0.25"/>
    <row r="321" s="23" customFormat="1" x14ac:dyDescent="0.25"/>
    <row r="322" s="23" customFormat="1" x14ac:dyDescent="0.25"/>
    <row r="323" s="23" customFormat="1" x14ac:dyDescent="0.25"/>
    <row r="324" s="23" customFormat="1" x14ac:dyDescent="0.25"/>
    <row r="325" s="23" customFormat="1" x14ac:dyDescent="0.25"/>
    <row r="326" s="23" customFormat="1" x14ac:dyDescent="0.25"/>
    <row r="327" s="23" customFormat="1" x14ac:dyDescent="0.25"/>
    <row r="328" s="23" customFormat="1" x14ac:dyDescent="0.25"/>
    <row r="329" s="23" customFormat="1" x14ac:dyDescent="0.25"/>
    <row r="330" s="23" customFormat="1" x14ac:dyDescent="0.25"/>
    <row r="331" s="23" customFormat="1" x14ac:dyDescent="0.25"/>
    <row r="332" s="23" customFormat="1" x14ac:dyDescent="0.25"/>
    <row r="333" s="23" customFormat="1" x14ac:dyDescent="0.25"/>
    <row r="334" s="23" customFormat="1" x14ac:dyDescent="0.25"/>
    <row r="335" s="23" customFormat="1" x14ac:dyDescent="0.25"/>
    <row r="336" s="23" customFormat="1" x14ac:dyDescent="0.25"/>
    <row r="337" s="23" customFormat="1" x14ac:dyDescent="0.25"/>
    <row r="338" s="23" customFormat="1" x14ac:dyDescent="0.25"/>
    <row r="339" s="23" customFormat="1" x14ac:dyDescent="0.25"/>
    <row r="340" s="23" customFormat="1" x14ac:dyDescent="0.25"/>
    <row r="341" s="23" customFormat="1" x14ac:dyDescent="0.25"/>
    <row r="342" s="23" customFormat="1" x14ac:dyDescent="0.25"/>
    <row r="343" s="23" customFormat="1" x14ac:dyDescent="0.25"/>
    <row r="344" s="23" customFormat="1" x14ac:dyDescent="0.25"/>
    <row r="345" s="23" customFormat="1" x14ac:dyDescent="0.25"/>
    <row r="346" s="23" customFormat="1" x14ac:dyDescent="0.25"/>
    <row r="347" s="23" customFormat="1" x14ac:dyDescent="0.25"/>
    <row r="348" s="23" customFormat="1" x14ac:dyDescent="0.25"/>
    <row r="349" s="23" customFormat="1" x14ac:dyDescent="0.25"/>
    <row r="350" s="23" customFormat="1" x14ac:dyDescent="0.25"/>
    <row r="351" s="23" customFormat="1" x14ac:dyDescent="0.25"/>
    <row r="352" s="23" customFormat="1" x14ac:dyDescent="0.25"/>
    <row r="353" s="23" customFormat="1" x14ac:dyDescent="0.25"/>
    <row r="354" s="23" customFormat="1" x14ac:dyDescent="0.25"/>
    <row r="355" s="23" customFormat="1" x14ac:dyDescent="0.25"/>
    <row r="356" s="23" customFormat="1" x14ac:dyDescent="0.25"/>
    <row r="357" s="23" customFormat="1" x14ac:dyDescent="0.25"/>
    <row r="358" s="23" customFormat="1" x14ac:dyDescent="0.25"/>
    <row r="359" s="23" customFormat="1" x14ac:dyDescent="0.25"/>
    <row r="360" s="23" customFormat="1" x14ac:dyDescent="0.25"/>
    <row r="361" s="23" customFormat="1" x14ac:dyDescent="0.25"/>
    <row r="362" s="23" customFormat="1" x14ac:dyDescent="0.25"/>
    <row r="363" s="23" customFormat="1" x14ac:dyDescent="0.25"/>
    <row r="364" s="23" customFormat="1" x14ac:dyDescent="0.25"/>
    <row r="365" s="23" customFormat="1" x14ac:dyDescent="0.25"/>
    <row r="366" s="23" customFormat="1" x14ac:dyDescent="0.25"/>
    <row r="367" s="23" customFormat="1" x14ac:dyDescent="0.25"/>
    <row r="368" s="23" customFormat="1" x14ac:dyDescent="0.25"/>
    <row r="369" s="23" customFormat="1" x14ac:dyDescent="0.25"/>
    <row r="370" s="23" customFormat="1" x14ac:dyDescent="0.25"/>
    <row r="371" s="23" customFormat="1" x14ac:dyDescent="0.25"/>
    <row r="372" s="23" customFormat="1" x14ac:dyDescent="0.25"/>
    <row r="373" s="23" customFormat="1" x14ac:dyDescent="0.25"/>
    <row r="374" s="23" customFormat="1" x14ac:dyDescent="0.25"/>
    <row r="375" s="23" customFormat="1" x14ac:dyDescent="0.25"/>
    <row r="376" s="23" customFormat="1" x14ac:dyDescent="0.25"/>
    <row r="377" s="23" customFormat="1" x14ac:dyDescent="0.25"/>
    <row r="378" s="23" customFormat="1" x14ac:dyDescent="0.25"/>
    <row r="379" s="23" customFormat="1" x14ac:dyDescent="0.25"/>
    <row r="380" s="23" customFormat="1" x14ac:dyDescent="0.25"/>
    <row r="381" s="23" customFormat="1" x14ac:dyDescent="0.25"/>
    <row r="382" s="23" customFormat="1" x14ac:dyDescent="0.25"/>
    <row r="383" s="23" customFormat="1" x14ac:dyDescent="0.25"/>
    <row r="384" s="23" customFormat="1" x14ac:dyDescent="0.25"/>
    <row r="385" s="23" customFormat="1" x14ac:dyDescent="0.25"/>
    <row r="386" s="23" customFormat="1" x14ac:dyDescent="0.25"/>
    <row r="387" s="23" customFormat="1" x14ac:dyDescent="0.25"/>
    <row r="388" s="23" customFormat="1" x14ac:dyDescent="0.25"/>
    <row r="389" s="23" customFormat="1" x14ac:dyDescent="0.25"/>
    <row r="390" s="23" customFormat="1" x14ac:dyDescent="0.25"/>
    <row r="391" s="23" customFormat="1" x14ac:dyDescent="0.25"/>
    <row r="392" s="23" customFormat="1" x14ac:dyDescent="0.25"/>
    <row r="393" s="23" customFormat="1" x14ac:dyDescent="0.25"/>
    <row r="394" s="23" customFormat="1" x14ac:dyDescent="0.25"/>
    <row r="395" s="23" customFormat="1" x14ac:dyDescent="0.25"/>
    <row r="396" s="23" customFormat="1" x14ac:dyDescent="0.25"/>
    <row r="397" s="23" customFormat="1" x14ac:dyDescent="0.25"/>
    <row r="398" s="23" customFormat="1" x14ac:dyDescent="0.25"/>
    <row r="399" s="23" customFormat="1" x14ac:dyDescent="0.25"/>
    <row r="400" s="23" customFormat="1" x14ac:dyDescent="0.25"/>
    <row r="401" s="23" customFormat="1" x14ac:dyDescent="0.25"/>
    <row r="402" s="23" customFormat="1" x14ac:dyDescent="0.25"/>
    <row r="403" s="23" customFormat="1" x14ac:dyDescent="0.25"/>
    <row r="404" s="23" customFormat="1" x14ac:dyDescent="0.25"/>
  </sheetData>
  <mergeCells count="1">
    <mergeCell ref="B4:J4"/>
  </mergeCells>
  <phoneticPr fontId="0" type="noConversion"/>
  <printOptions horizontalCentered="1"/>
  <pageMargins left="0.78740157480314965" right="0.51181102362204722" top="0.59055118110236227" bottom="0.54" header="0.47244094488188981" footer="0.41"/>
  <pageSetup paperSize="9" scale="58" orientation="landscape" r:id="rId1"/>
  <headerFooter alignWithMargins="0"/>
  <ignoredErrors>
    <ignoredError sqref="D9: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K121"/>
  <sheetViews>
    <sheetView tabSelected="1" workbookViewId="0">
      <pane xSplit="3" ySplit="9" topLeftCell="D69" activePane="bottomRight" state="frozen"/>
      <selection pane="topRight"/>
      <selection pane="bottomLeft"/>
      <selection pane="bottomRight"/>
    </sheetView>
  </sheetViews>
  <sheetFormatPr defaultColWidth="5.7109375" defaultRowHeight="15" x14ac:dyDescent="0.25"/>
  <cols>
    <col min="1" max="1" width="2.42578125" style="10" customWidth="1"/>
    <col min="2" max="2" width="7.85546875" style="10" bestFit="1" customWidth="1"/>
    <col min="3" max="3" width="43" style="10" bestFit="1" customWidth="1"/>
    <col min="4" max="7" width="20.42578125" style="10" customWidth="1"/>
    <col min="8" max="8" width="20.28515625" style="10" customWidth="1"/>
    <col min="9" max="9" width="20.42578125" style="10" customWidth="1"/>
    <col min="10" max="10" width="12.28515625" style="10" customWidth="1"/>
    <col min="11" max="11" width="3.42578125" style="10" customWidth="1"/>
    <col min="12" max="12" width="2.7109375" style="10" customWidth="1"/>
    <col min="13" max="16384" width="5.7109375" style="10"/>
  </cols>
  <sheetData>
    <row r="1" spans="2:10" x14ac:dyDescent="0.25">
      <c r="B1" s="2" t="s">
        <v>887</v>
      </c>
      <c r="C1" s="2"/>
      <c r="D1" s="2"/>
      <c r="E1" s="2"/>
      <c r="F1" s="2"/>
      <c r="G1" s="2"/>
      <c r="H1" s="3"/>
      <c r="I1" s="2"/>
      <c r="J1" s="59" t="s">
        <v>77</v>
      </c>
    </row>
    <row r="3" spans="2:10" ht="18.75" customHeight="1" x14ac:dyDescent="0.25">
      <c r="B3" s="973" t="s">
        <v>78</v>
      </c>
      <c r="C3" s="973"/>
      <c r="D3" s="973"/>
      <c r="E3" s="973"/>
      <c r="F3" s="973"/>
      <c r="G3" s="973"/>
      <c r="H3" s="973"/>
      <c r="I3" s="973"/>
      <c r="J3" s="973"/>
    </row>
    <row r="4" spans="2:10" x14ac:dyDescent="0.25">
      <c r="C4" s="767"/>
      <c r="D4" s="761"/>
      <c r="E4" s="761"/>
      <c r="F4" s="761"/>
      <c r="G4" s="761"/>
      <c r="H4" s="762"/>
      <c r="I4" s="761"/>
      <c r="J4" s="762"/>
    </row>
    <row r="5" spans="2:10" x14ac:dyDescent="0.25">
      <c r="C5" s="55"/>
    </row>
    <row r="6" spans="2:10" ht="15.75" thickBot="1" x14ac:dyDescent="0.3">
      <c r="C6" s="55"/>
      <c r="J6" s="11" t="s">
        <v>58</v>
      </c>
    </row>
    <row r="7" spans="2:10" ht="15.75" thickTop="1" x14ac:dyDescent="0.25">
      <c r="B7" s="60" t="s">
        <v>15</v>
      </c>
      <c r="C7" s="46"/>
      <c r="D7" s="46"/>
      <c r="E7" s="46"/>
      <c r="F7" s="12"/>
      <c r="G7" s="12"/>
      <c r="H7" s="12" t="s">
        <v>261</v>
      </c>
      <c r="I7" s="12" t="s">
        <v>261</v>
      </c>
      <c r="J7" s="13" t="s">
        <v>14</v>
      </c>
    </row>
    <row r="8" spans="2:10" x14ac:dyDescent="0.25">
      <c r="B8" s="14" t="s">
        <v>18</v>
      </c>
      <c r="C8" s="47" t="s">
        <v>16</v>
      </c>
      <c r="D8" s="47" t="s">
        <v>143</v>
      </c>
      <c r="E8" s="47" t="s">
        <v>143</v>
      </c>
      <c r="F8" s="15" t="s">
        <v>816</v>
      </c>
      <c r="G8" s="15" t="s">
        <v>816</v>
      </c>
      <c r="H8" s="15" t="s">
        <v>17</v>
      </c>
      <c r="I8" s="15" t="s">
        <v>17</v>
      </c>
      <c r="J8" s="16" t="s">
        <v>888</v>
      </c>
    </row>
    <row r="9" spans="2:10" ht="15.75" thickBot="1" x14ac:dyDescent="0.3">
      <c r="B9" s="17"/>
      <c r="C9" s="48"/>
      <c r="D9" s="96" t="s">
        <v>352</v>
      </c>
      <c r="E9" s="96" t="s">
        <v>372</v>
      </c>
      <c r="F9" s="18">
        <v>2018</v>
      </c>
      <c r="G9" s="18">
        <v>2019</v>
      </c>
      <c r="H9" s="18" t="s">
        <v>902</v>
      </c>
      <c r="I9" s="18">
        <v>2021</v>
      </c>
      <c r="J9" s="19">
        <v>2020</v>
      </c>
    </row>
    <row r="10" spans="2:10" x14ac:dyDescent="0.25">
      <c r="B10" s="20">
        <v>301</v>
      </c>
      <c r="C10" s="53" t="s">
        <v>187</v>
      </c>
      <c r="D10" s="69">
        <v>303338607</v>
      </c>
      <c r="E10" s="69">
        <v>332318314.97000003</v>
      </c>
      <c r="F10" s="69">
        <v>327565081.02999997</v>
      </c>
      <c r="G10" s="69">
        <v>354822660</v>
      </c>
      <c r="H10" s="94">
        <v>367484007</v>
      </c>
      <c r="I10" s="69">
        <v>370974860</v>
      </c>
      <c r="J10" s="70">
        <v>100.9</v>
      </c>
    </row>
    <row r="11" spans="2:10" x14ac:dyDescent="0.25">
      <c r="B11" s="20">
        <v>302</v>
      </c>
      <c r="C11" s="53" t="s">
        <v>19</v>
      </c>
      <c r="D11" s="69">
        <v>1141451995</v>
      </c>
      <c r="E11" s="69">
        <v>1180578918.23</v>
      </c>
      <c r="F11" s="69">
        <v>1270269258.4200001</v>
      </c>
      <c r="G11" s="69">
        <v>1324892891</v>
      </c>
      <c r="H11" s="69">
        <v>1358659786</v>
      </c>
      <c r="I11" s="69">
        <v>1383595893</v>
      </c>
      <c r="J11" s="70">
        <v>101.8</v>
      </c>
    </row>
    <row r="12" spans="2:10" x14ac:dyDescent="0.25">
      <c r="B12" s="20">
        <v>303</v>
      </c>
      <c r="C12" s="53" t="s">
        <v>20</v>
      </c>
      <c r="D12" s="69">
        <v>512006760</v>
      </c>
      <c r="E12" s="69">
        <v>517313409.98000002</v>
      </c>
      <c r="F12" s="69">
        <v>540548574.38</v>
      </c>
      <c r="G12" s="69">
        <v>593889965</v>
      </c>
      <c r="H12" s="69">
        <v>620767330</v>
      </c>
      <c r="I12" s="69">
        <v>619093524</v>
      </c>
      <c r="J12" s="70">
        <v>99.7</v>
      </c>
    </row>
    <row r="13" spans="2:10" x14ac:dyDescent="0.25">
      <c r="B13" s="20">
        <v>304</v>
      </c>
      <c r="C13" s="53" t="s">
        <v>21</v>
      </c>
      <c r="D13" s="69">
        <v>845421848</v>
      </c>
      <c r="E13" s="69">
        <v>948187616.16999996</v>
      </c>
      <c r="F13" s="69">
        <v>1053763794.15</v>
      </c>
      <c r="G13" s="69">
        <v>1127235882</v>
      </c>
      <c r="H13" s="69">
        <v>982497128</v>
      </c>
      <c r="I13" s="69">
        <v>1004930262</v>
      </c>
      <c r="J13" s="70">
        <v>102.3</v>
      </c>
    </row>
    <row r="14" spans="2:10" x14ac:dyDescent="0.25">
      <c r="B14" s="20">
        <v>305</v>
      </c>
      <c r="C14" s="53" t="s">
        <v>22</v>
      </c>
      <c r="D14" s="69">
        <v>1212902755</v>
      </c>
      <c r="E14" s="69">
        <v>1246444902.46</v>
      </c>
      <c r="F14" s="69">
        <v>1457178327.0799999</v>
      </c>
      <c r="G14" s="69">
        <v>1721025005</v>
      </c>
      <c r="H14" s="69">
        <v>1797315000</v>
      </c>
      <c r="I14" s="69">
        <v>1790715000</v>
      </c>
      <c r="J14" s="70">
        <v>99.6</v>
      </c>
    </row>
    <row r="15" spans="2:10" x14ac:dyDescent="0.25">
      <c r="B15" s="20">
        <v>306</v>
      </c>
      <c r="C15" s="53" t="s">
        <v>23</v>
      </c>
      <c r="D15" s="69">
        <v>6803488829</v>
      </c>
      <c r="E15" s="69">
        <v>7153097219.6899996</v>
      </c>
      <c r="F15" s="69">
        <v>7431217021.5900002</v>
      </c>
      <c r="G15" s="69">
        <v>7698073451</v>
      </c>
      <c r="H15" s="69">
        <v>7708862949</v>
      </c>
      <c r="I15" s="69">
        <v>8285354916</v>
      </c>
      <c r="J15" s="70">
        <v>107.5</v>
      </c>
    </row>
    <row r="16" spans="2:10" x14ac:dyDescent="0.25">
      <c r="B16" s="20">
        <v>307</v>
      </c>
      <c r="C16" s="53" t="s">
        <v>24</v>
      </c>
      <c r="D16" s="69">
        <v>41286393762</v>
      </c>
      <c r="E16" s="69">
        <v>46574023389.040001</v>
      </c>
      <c r="F16" s="69">
        <v>52261840627.339996</v>
      </c>
      <c r="G16" s="69">
        <v>55613820120</v>
      </c>
      <c r="H16" s="69">
        <v>57983994861</v>
      </c>
      <c r="I16" s="69">
        <v>62824370144</v>
      </c>
      <c r="J16" s="70">
        <v>108.3</v>
      </c>
    </row>
    <row r="17" spans="2:10" x14ac:dyDescent="0.25">
      <c r="B17" s="20">
        <v>308</v>
      </c>
      <c r="C17" s="53" t="s">
        <v>25</v>
      </c>
      <c r="D17" s="69">
        <v>312147999</v>
      </c>
      <c r="E17" s="69">
        <v>312746954.73000002</v>
      </c>
      <c r="F17" s="69">
        <v>266080443.44999999</v>
      </c>
      <c r="G17" s="69">
        <v>270293150</v>
      </c>
      <c r="H17" s="69">
        <v>275829400</v>
      </c>
      <c r="I17" s="69">
        <v>274155320</v>
      </c>
      <c r="J17" s="70">
        <v>99.4</v>
      </c>
    </row>
    <row r="18" spans="2:10" x14ac:dyDescent="0.25">
      <c r="B18" s="20">
        <v>309</v>
      </c>
      <c r="C18" s="49" t="s">
        <v>177</v>
      </c>
      <c r="D18" s="69">
        <v>106349045</v>
      </c>
      <c r="E18" s="69">
        <v>116758096.31</v>
      </c>
      <c r="F18" s="69">
        <v>137770267.74000001</v>
      </c>
      <c r="G18" s="69">
        <v>148686858</v>
      </c>
      <c r="H18" s="69">
        <v>149961216</v>
      </c>
      <c r="I18" s="69">
        <v>160792006</v>
      </c>
      <c r="J18" s="70">
        <v>107.2</v>
      </c>
    </row>
    <row r="19" spans="2:10" x14ac:dyDescent="0.25">
      <c r="B19" s="20">
        <v>312</v>
      </c>
      <c r="C19" s="53" t="s">
        <v>26</v>
      </c>
      <c r="D19" s="69">
        <v>18298027070</v>
      </c>
      <c r="E19" s="69">
        <v>20085234759.450001</v>
      </c>
      <c r="F19" s="69">
        <v>21253283614.150002</v>
      </c>
      <c r="G19" s="69">
        <v>21981492227</v>
      </c>
      <c r="H19" s="69">
        <v>22372790729</v>
      </c>
      <c r="I19" s="69">
        <v>22537206499</v>
      </c>
      <c r="J19" s="70">
        <v>100.7</v>
      </c>
    </row>
    <row r="20" spans="2:10" x14ac:dyDescent="0.25">
      <c r="B20" s="20">
        <v>313</v>
      </c>
      <c r="C20" s="53" t="s">
        <v>27</v>
      </c>
      <c r="D20" s="69">
        <v>537864656847</v>
      </c>
      <c r="E20" s="69">
        <v>558367457521.35999</v>
      </c>
      <c r="F20" s="69">
        <v>591032689690.95996</v>
      </c>
      <c r="G20" s="69">
        <v>637365655895</v>
      </c>
      <c r="H20" s="69">
        <v>692883375785</v>
      </c>
      <c r="I20" s="69">
        <v>707814002430</v>
      </c>
      <c r="J20" s="70">
        <v>102.2</v>
      </c>
    </row>
    <row r="21" spans="2:10" x14ac:dyDescent="0.25">
      <c r="B21" s="20">
        <v>314</v>
      </c>
      <c r="C21" s="53" t="s">
        <v>28</v>
      </c>
      <c r="D21" s="69">
        <v>57849851851</v>
      </c>
      <c r="E21" s="69">
        <v>62509308100.709999</v>
      </c>
      <c r="F21" s="69">
        <v>69542306480.679993</v>
      </c>
      <c r="G21" s="69">
        <v>74106057538</v>
      </c>
      <c r="H21" s="69">
        <v>76213535272</v>
      </c>
      <c r="I21" s="69">
        <v>79440547431</v>
      </c>
      <c r="J21" s="70">
        <v>104.2</v>
      </c>
    </row>
    <row r="22" spans="2:10" x14ac:dyDescent="0.25">
      <c r="B22" s="20">
        <v>315</v>
      </c>
      <c r="C22" s="53" t="s">
        <v>29</v>
      </c>
      <c r="D22" s="69">
        <v>3637693958</v>
      </c>
      <c r="E22" s="69">
        <v>3930946940.8899999</v>
      </c>
      <c r="F22" s="69">
        <v>4869938070.4300003</v>
      </c>
      <c r="G22" s="69">
        <v>5387801916</v>
      </c>
      <c r="H22" s="69">
        <v>4408436558</v>
      </c>
      <c r="I22" s="69">
        <v>4188044690</v>
      </c>
      <c r="J22" s="70">
        <v>95</v>
      </c>
    </row>
    <row r="23" spans="2:10" x14ac:dyDescent="0.25">
      <c r="B23" s="20">
        <v>317</v>
      </c>
      <c r="C23" s="49" t="s">
        <v>60</v>
      </c>
      <c r="D23" s="69">
        <v>3585911285</v>
      </c>
      <c r="E23" s="69">
        <v>3678828610.4200001</v>
      </c>
      <c r="F23" s="69">
        <v>4393859773.9499998</v>
      </c>
      <c r="G23" s="69">
        <v>6121393406</v>
      </c>
      <c r="H23" s="69">
        <v>4735882096</v>
      </c>
      <c r="I23" s="69">
        <v>2990458537</v>
      </c>
      <c r="J23" s="70">
        <v>63.1</v>
      </c>
    </row>
    <row r="24" spans="2:10" x14ac:dyDescent="0.25">
      <c r="B24" s="20">
        <v>321</v>
      </c>
      <c r="C24" s="53" t="s">
        <v>61</v>
      </c>
      <c r="D24" s="69">
        <v>3920846953</v>
      </c>
      <c r="E24" s="69">
        <v>4103758322.0999999</v>
      </c>
      <c r="F24" s="69">
        <v>4040261744.4899998</v>
      </c>
      <c r="G24" s="69">
        <v>4264199295</v>
      </c>
      <c r="H24" s="69">
        <v>4331246000</v>
      </c>
      <c r="I24" s="69">
        <v>4366246000</v>
      </c>
      <c r="J24" s="70">
        <v>100.8</v>
      </c>
    </row>
    <row r="25" spans="2:10" x14ac:dyDescent="0.25">
      <c r="B25" s="20">
        <v>322</v>
      </c>
      <c r="C25" s="53" t="s">
        <v>135</v>
      </c>
      <c r="D25" s="69">
        <v>25776633663</v>
      </c>
      <c r="E25" s="69">
        <v>36630694460.18</v>
      </c>
      <c r="F25" s="69">
        <v>36501652201.75</v>
      </c>
      <c r="G25" s="69">
        <v>40680686906</v>
      </c>
      <c r="H25" s="69">
        <v>37630079267</v>
      </c>
      <c r="I25" s="69">
        <v>41396242713</v>
      </c>
      <c r="J25" s="70">
        <v>110</v>
      </c>
    </row>
    <row r="26" spans="2:10" x14ac:dyDescent="0.25">
      <c r="B26" s="20">
        <v>327</v>
      </c>
      <c r="C26" s="49" t="s">
        <v>136</v>
      </c>
      <c r="D26" s="69">
        <v>20633479026</v>
      </c>
      <c r="E26" s="69">
        <v>24637233483.919998</v>
      </c>
      <c r="F26" s="69">
        <v>19521690065.240002</v>
      </c>
      <c r="G26" s="69">
        <v>30434855346</v>
      </c>
      <c r="H26" s="69">
        <v>30093180401</v>
      </c>
      <c r="I26" s="69">
        <v>32811358137</v>
      </c>
      <c r="J26" s="70">
        <v>109</v>
      </c>
    </row>
    <row r="27" spans="2:10" x14ac:dyDescent="0.25">
      <c r="B27" s="20">
        <v>328</v>
      </c>
      <c r="C27" s="53" t="s">
        <v>137</v>
      </c>
      <c r="D27" s="69">
        <v>597043722</v>
      </c>
      <c r="E27" s="69">
        <v>615330393.62</v>
      </c>
      <c r="F27" s="69">
        <v>2465458992.1500001</v>
      </c>
      <c r="G27" s="69">
        <v>1145580924</v>
      </c>
      <c r="H27" s="69">
        <v>2466253062</v>
      </c>
      <c r="I27" s="69">
        <v>2161824562</v>
      </c>
      <c r="J27" s="70">
        <v>87.7</v>
      </c>
    </row>
    <row r="28" spans="2:10" x14ac:dyDescent="0.25">
      <c r="B28" s="20">
        <v>329</v>
      </c>
      <c r="C28" s="53" t="s">
        <v>138</v>
      </c>
      <c r="D28" s="69">
        <v>50411286518</v>
      </c>
      <c r="E28" s="69">
        <v>44075782644.029999</v>
      </c>
      <c r="F28" s="69">
        <v>46996007845.269997</v>
      </c>
      <c r="G28" s="69">
        <v>53009708561</v>
      </c>
      <c r="H28" s="69">
        <v>54354531353</v>
      </c>
      <c r="I28" s="69">
        <v>45981475592</v>
      </c>
      <c r="J28" s="70">
        <v>84.6</v>
      </c>
    </row>
    <row r="29" spans="2:10" x14ac:dyDescent="0.25">
      <c r="B29" s="21">
        <v>333</v>
      </c>
      <c r="C29" s="53" t="s">
        <v>139</v>
      </c>
      <c r="D29" s="69">
        <v>134413411277</v>
      </c>
      <c r="E29" s="69">
        <v>151878791016.73001</v>
      </c>
      <c r="F29" s="69">
        <v>174393006806.22</v>
      </c>
      <c r="G29" s="69">
        <v>199521703057</v>
      </c>
      <c r="H29" s="69">
        <v>220068774935</v>
      </c>
      <c r="I29" s="69">
        <v>228348875690</v>
      </c>
      <c r="J29" s="70">
        <v>103.8</v>
      </c>
    </row>
    <row r="30" spans="2:10" x14ac:dyDescent="0.25">
      <c r="B30" s="20">
        <v>334</v>
      </c>
      <c r="C30" s="53" t="s">
        <v>140</v>
      </c>
      <c r="D30" s="69">
        <v>10299788150</v>
      </c>
      <c r="E30" s="69">
        <v>10895744954.860001</v>
      </c>
      <c r="F30" s="69">
        <v>11686074666.110001</v>
      </c>
      <c r="G30" s="69">
        <v>12879975341</v>
      </c>
      <c r="H30" s="69">
        <v>12715139607</v>
      </c>
      <c r="I30" s="69">
        <v>12298095436</v>
      </c>
      <c r="J30" s="70">
        <v>96.7</v>
      </c>
    </row>
    <row r="31" spans="2:10" x14ac:dyDescent="0.25">
      <c r="B31" s="20">
        <v>335</v>
      </c>
      <c r="C31" s="53" t="s">
        <v>141</v>
      </c>
      <c r="D31" s="69">
        <v>5240979321</v>
      </c>
      <c r="E31" s="69">
        <v>6381574421.9200001</v>
      </c>
      <c r="F31" s="69">
        <v>6524868864.75</v>
      </c>
      <c r="G31" s="69">
        <v>7097316013</v>
      </c>
      <c r="H31" s="69">
        <v>8548143711</v>
      </c>
      <c r="I31" s="69">
        <v>7628349373</v>
      </c>
      <c r="J31" s="70">
        <v>89.2</v>
      </c>
    </row>
    <row r="32" spans="2:10" x14ac:dyDescent="0.25">
      <c r="B32" s="20">
        <v>336</v>
      </c>
      <c r="C32" s="53" t="s">
        <v>142</v>
      </c>
      <c r="D32" s="69">
        <v>23854629152</v>
      </c>
      <c r="E32" s="69">
        <v>25643385622.939999</v>
      </c>
      <c r="F32" s="69">
        <v>27375138670.25</v>
      </c>
      <c r="G32" s="69">
        <v>29698093754</v>
      </c>
      <c r="H32" s="69">
        <v>30864145747</v>
      </c>
      <c r="I32" s="69">
        <v>31243301479</v>
      </c>
      <c r="J32" s="70">
        <v>101.2</v>
      </c>
    </row>
    <row r="33" spans="2:10" x14ac:dyDescent="0.25">
      <c r="B33" s="20">
        <v>343</v>
      </c>
      <c r="C33" s="53" t="s">
        <v>144</v>
      </c>
      <c r="D33" s="69">
        <v>127860839</v>
      </c>
      <c r="E33" s="69">
        <v>140057977.13999999</v>
      </c>
      <c r="F33" s="69">
        <v>148594103.19</v>
      </c>
      <c r="G33" s="69">
        <v>152175686</v>
      </c>
      <c r="H33" s="69">
        <v>159276819</v>
      </c>
      <c r="I33" s="69">
        <v>161076819</v>
      </c>
      <c r="J33" s="70">
        <v>101.1</v>
      </c>
    </row>
    <row r="34" spans="2:10" x14ac:dyDescent="0.25">
      <c r="B34" s="20">
        <v>344</v>
      </c>
      <c r="C34" s="53" t="s">
        <v>145</v>
      </c>
      <c r="D34" s="69">
        <v>159525349</v>
      </c>
      <c r="E34" s="69">
        <v>177977868.78999999</v>
      </c>
      <c r="F34" s="69">
        <v>182941998.38999999</v>
      </c>
      <c r="G34" s="69">
        <v>184619880</v>
      </c>
      <c r="H34" s="69">
        <v>196364292</v>
      </c>
      <c r="I34" s="69">
        <v>198137712</v>
      </c>
      <c r="J34" s="70">
        <v>100.9</v>
      </c>
    </row>
    <row r="35" spans="2:10" x14ac:dyDescent="0.25">
      <c r="B35" s="20">
        <v>345</v>
      </c>
      <c r="C35" s="53" t="s">
        <v>146</v>
      </c>
      <c r="D35" s="69">
        <v>932035920</v>
      </c>
      <c r="E35" s="69">
        <v>992375392.74000001</v>
      </c>
      <c r="F35" s="69">
        <v>1112412183.5999999</v>
      </c>
      <c r="G35" s="69">
        <v>1283243850</v>
      </c>
      <c r="H35" s="69">
        <v>1385009659</v>
      </c>
      <c r="I35" s="69">
        <v>1900957504</v>
      </c>
      <c r="J35" s="70">
        <v>137.30000000000001</v>
      </c>
    </row>
    <row r="36" spans="2:10" x14ac:dyDescent="0.25">
      <c r="B36" s="20">
        <v>346</v>
      </c>
      <c r="C36" s="53" t="s">
        <v>147</v>
      </c>
      <c r="D36" s="69">
        <v>2810206502</v>
      </c>
      <c r="E36" s="69">
        <v>2946243704.52</v>
      </c>
      <c r="F36" s="69">
        <v>3113171065.29</v>
      </c>
      <c r="G36" s="69">
        <v>3345093179</v>
      </c>
      <c r="H36" s="69">
        <v>3404920010</v>
      </c>
      <c r="I36" s="69">
        <v>3404949522</v>
      </c>
      <c r="J36" s="70">
        <v>100</v>
      </c>
    </row>
    <row r="37" spans="2:10" x14ac:dyDescent="0.25">
      <c r="B37" s="20">
        <v>348</v>
      </c>
      <c r="C37" s="53" t="s">
        <v>148</v>
      </c>
      <c r="D37" s="69">
        <v>133406801</v>
      </c>
      <c r="E37" s="69">
        <v>142596037.03</v>
      </c>
      <c r="F37" s="69">
        <v>152897445.19</v>
      </c>
      <c r="G37" s="69">
        <v>161686676</v>
      </c>
      <c r="H37" s="69">
        <v>163986326</v>
      </c>
      <c r="I37" s="69">
        <v>165978530</v>
      </c>
      <c r="J37" s="70">
        <v>101.2</v>
      </c>
    </row>
    <row r="38" spans="2:10" x14ac:dyDescent="0.25">
      <c r="B38" s="20">
        <v>349</v>
      </c>
      <c r="C38" s="53" t="s">
        <v>149</v>
      </c>
      <c r="D38" s="69">
        <v>221359676</v>
      </c>
      <c r="E38" s="69">
        <v>275521019.74000001</v>
      </c>
      <c r="F38" s="69">
        <v>286305288.77999997</v>
      </c>
      <c r="G38" s="69">
        <v>287573275</v>
      </c>
      <c r="H38" s="69">
        <v>289229728</v>
      </c>
      <c r="I38" s="69">
        <v>292164728</v>
      </c>
      <c r="J38" s="70">
        <v>101</v>
      </c>
    </row>
    <row r="39" spans="2:10" x14ac:dyDescent="0.25">
      <c r="B39" s="20">
        <v>353</v>
      </c>
      <c r="C39" s="53" t="s">
        <v>150</v>
      </c>
      <c r="D39" s="69">
        <v>187200885</v>
      </c>
      <c r="E39" s="69">
        <v>204791520.40000001</v>
      </c>
      <c r="F39" s="69">
        <v>213710065.84</v>
      </c>
      <c r="G39" s="69">
        <v>219803619</v>
      </c>
      <c r="H39" s="69">
        <v>253456875</v>
      </c>
      <c r="I39" s="69">
        <v>246382795</v>
      </c>
      <c r="J39" s="70">
        <v>97.2</v>
      </c>
    </row>
    <row r="40" spans="2:10" x14ac:dyDescent="0.25">
      <c r="B40" s="20">
        <v>355</v>
      </c>
      <c r="C40" s="53" t="s">
        <v>151</v>
      </c>
      <c r="D40" s="69">
        <v>161825085</v>
      </c>
      <c r="E40" s="69">
        <v>173392552.53</v>
      </c>
      <c r="F40" s="69">
        <v>188460617.19</v>
      </c>
      <c r="G40" s="69">
        <v>189074907</v>
      </c>
      <c r="H40" s="69">
        <v>192248252</v>
      </c>
      <c r="I40" s="69">
        <v>179370322</v>
      </c>
      <c r="J40" s="70">
        <v>93.3</v>
      </c>
    </row>
    <row r="41" spans="2:10" x14ac:dyDescent="0.25">
      <c r="B41" s="20">
        <v>358</v>
      </c>
      <c r="C41" s="53" t="s">
        <v>152</v>
      </c>
      <c r="D41" s="69">
        <v>158675699</v>
      </c>
      <c r="E41" s="69">
        <v>206323108.00999999</v>
      </c>
      <c r="F41" s="69">
        <v>260162457.81999999</v>
      </c>
      <c r="G41" s="69">
        <v>198379222</v>
      </c>
      <c r="H41" s="69">
        <v>205136743</v>
      </c>
      <c r="I41" s="69">
        <v>209884919</v>
      </c>
      <c r="J41" s="70">
        <v>102.3</v>
      </c>
    </row>
    <row r="42" spans="2:10" x14ac:dyDescent="0.25">
      <c r="B42" s="22">
        <v>359</v>
      </c>
      <c r="C42" s="89" t="s">
        <v>346</v>
      </c>
      <c r="D42" s="69"/>
      <c r="E42" s="69"/>
      <c r="F42" s="69">
        <v>15722961.529999999</v>
      </c>
      <c r="G42" s="69">
        <v>22666906</v>
      </c>
      <c r="H42" s="69">
        <v>24725531</v>
      </c>
      <c r="I42" s="69">
        <v>24725531</v>
      </c>
      <c r="J42" s="70">
        <v>100</v>
      </c>
    </row>
    <row r="43" spans="2:10" x14ac:dyDescent="0.25">
      <c r="B43" s="20" t="s">
        <v>109</v>
      </c>
      <c r="C43" s="53" t="s">
        <v>153</v>
      </c>
      <c r="D43" s="87">
        <v>3945122145</v>
      </c>
      <c r="E43" s="87">
        <v>4241919732.6999998</v>
      </c>
      <c r="F43" s="87">
        <v>4505852344.2399998</v>
      </c>
      <c r="G43" s="87">
        <v>4804170280</v>
      </c>
      <c r="H43" s="87">
        <v>5458555450</v>
      </c>
      <c r="I43" s="87">
        <v>5679651580</v>
      </c>
      <c r="J43" s="70">
        <v>104.1</v>
      </c>
    </row>
    <row r="44" spans="2:10" x14ac:dyDescent="0.25">
      <c r="B44" s="20">
        <v>362</v>
      </c>
      <c r="C44" s="53" t="s">
        <v>815</v>
      </c>
      <c r="D44" s="87"/>
      <c r="E44" s="786"/>
      <c r="F44" s="786"/>
      <c r="G44" s="786">
        <v>5359546</v>
      </c>
      <c r="H44" s="786">
        <v>81448875</v>
      </c>
      <c r="I44" s="87">
        <v>5170030636</v>
      </c>
      <c r="J44" s="70">
        <v>6347.6</v>
      </c>
    </row>
    <row r="45" spans="2:10" ht="30" x14ac:dyDescent="0.25">
      <c r="B45" s="21">
        <v>371</v>
      </c>
      <c r="C45" s="108" t="s">
        <v>347</v>
      </c>
      <c r="D45" s="87"/>
      <c r="E45" s="87">
        <v>15246976.23</v>
      </c>
      <c r="F45" s="87">
        <v>24636559.109999999</v>
      </c>
      <c r="G45" s="87">
        <v>24392817</v>
      </c>
      <c r="H45" s="87">
        <v>22434691</v>
      </c>
      <c r="I45" s="87">
        <v>25511772</v>
      </c>
      <c r="J45" s="191">
        <v>113.7</v>
      </c>
    </row>
    <row r="46" spans="2:10" x14ac:dyDescent="0.25">
      <c r="B46" s="21" t="s">
        <v>110</v>
      </c>
      <c r="C46" s="49" t="s">
        <v>76</v>
      </c>
      <c r="D46" s="87">
        <v>55956666</v>
      </c>
      <c r="E46" s="87">
        <v>58870648.600000001</v>
      </c>
      <c r="F46" s="87">
        <v>62022309.869999997</v>
      </c>
      <c r="G46" s="87">
        <v>63558456</v>
      </c>
      <c r="H46" s="87">
        <v>66210087</v>
      </c>
      <c r="I46" s="87">
        <v>67315095</v>
      </c>
      <c r="J46" s="70">
        <v>101.7</v>
      </c>
    </row>
    <row r="47" spans="2:10" x14ac:dyDescent="0.25">
      <c r="B47" s="21">
        <v>373</v>
      </c>
      <c r="C47" s="49" t="s">
        <v>348</v>
      </c>
      <c r="D47" s="87"/>
      <c r="E47" s="87">
        <v>7355833.54</v>
      </c>
      <c r="F47" s="87">
        <v>15829583.16</v>
      </c>
      <c r="G47" s="87">
        <v>20617358</v>
      </c>
      <c r="H47" s="87">
        <v>22311260</v>
      </c>
      <c r="I47" s="87">
        <v>22311260</v>
      </c>
      <c r="J47" s="70">
        <v>100</v>
      </c>
    </row>
    <row r="48" spans="2:10" x14ac:dyDescent="0.25">
      <c r="B48" s="20">
        <v>374</v>
      </c>
      <c r="C48" s="53" t="s">
        <v>154</v>
      </c>
      <c r="D48" s="87">
        <v>2156525448</v>
      </c>
      <c r="E48" s="87">
        <v>2460591607.9899998</v>
      </c>
      <c r="F48" s="87">
        <v>2327920192.9099998</v>
      </c>
      <c r="G48" s="87">
        <v>2299031183</v>
      </c>
      <c r="H48" s="87">
        <v>2833784229</v>
      </c>
      <c r="I48" s="87">
        <v>2605127074</v>
      </c>
      <c r="J48" s="70">
        <v>91.9</v>
      </c>
    </row>
    <row r="49" spans="2:11" x14ac:dyDescent="0.25">
      <c r="B49" s="20">
        <v>375</v>
      </c>
      <c r="C49" s="53" t="s">
        <v>155</v>
      </c>
      <c r="D49" s="87">
        <v>326587208</v>
      </c>
      <c r="E49" s="87">
        <v>361037653.13999999</v>
      </c>
      <c r="F49" s="87">
        <v>380184894.08999997</v>
      </c>
      <c r="G49" s="87">
        <v>394203172</v>
      </c>
      <c r="H49" s="87">
        <v>419827327</v>
      </c>
      <c r="I49" s="87">
        <v>419097172</v>
      </c>
      <c r="J49" s="70">
        <v>99.8</v>
      </c>
    </row>
    <row r="50" spans="2:11" x14ac:dyDescent="0.25">
      <c r="B50" s="20">
        <v>376</v>
      </c>
      <c r="C50" s="53" t="s">
        <v>57</v>
      </c>
      <c r="D50" s="87">
        <v>276943195</v>
      </c>
      <c r="E50" s="87">
        <v>353223844.04000002</v>
      </c>
      <c r="F50" s="87">
        <v>401400692.62</v>
      </c>
      <c r="G50" s="87">
        <v>420210988</v>
      </c>
      <c r="H50" s="87">
        <v>442581266</v>
      </c>
      <c r="I50" s="87">
        <v>459157283</v>
      </c>
      <c r="J50" s="70">
        <v>103.7</v>
      </c>
    </row>
    <row r="51" spans="2:11" x14ac:dyDescent="0.25">
      <c r="B51" s="20">
        <v>377</v>
      </c>
      <c r="C51" s="54" t="s">
        <v>121</v>
      </c>
      <c r="D51" s="87">
        <v>2821986035</v>
      </c>
      <c r="E51" s="87">
        <v>2915526127.2399998</v>
      </c>
      <c r="F51" s="87">
        <v>2874781802.7399998</v>
      </c>
      <c r="G51" s="87">
        <v>4338984851</v>
      </c>
      <c r="H51" s="87">
        <v>4102164850</v>
      </c>
      <c r="I51" s="87">
        <v>4946156032</v>
      </c>
      <c r="J51" s="70">
        <v>120.6</v>
      </c>
    </row>
    <row r="52" spans="2:11" ht="30" x14ac:dyDescent="0.25">
      <c r="B52" s="21">
        <v>378</v>
      </c>
      <c r="C52" s="49" t="s">
        <v>354</v>
      </c>
      <c r="D52" s="87"/>
      <c r="E52" s="87">
        <v>69296256.549999997</v>
      </c>
      <c r="F52" s="87">
        <v>242792469.47999999</v>
      </c>
      <c r="G52" s="87">
        <v>288474961</v>
      </c>
      <c r="H52" s="87">
        <v>327566241</v>
      </c>
      <c r="I52" s="87">
        <v>364180843</v>
      </c>
      <c r="J52" s="191">
        <v>111.2</v>
      </c>
    </row>
    <row r="53" spans="2:11" x14ac:dyDescent="0.25">
      <c r="B53" s="22">
        <v>381</v>
      </c>
      <c r="C53" s="53" t="s">
        <v>188</v>
      </c>
      <c r="D53" s="69">
        <v>468585843</v>
      </c>
      <c r="E53" s="69">
        <v>490807252.33999997</v>
      </c>
      <c r="F53" s="69">
        <v>541605835.10000002</v>
      </c>
      <c r="G53" s="69">
        <v>555470494</v>
      </c>
      <c r="H53" s="69">
        <v>592751491</v>
      </c>
      <c r="I53" s="69">
        <v>655269711</v>
      </c>
      <c r="J53" s="70">
        <v>110.5</v>
      </c>
    </row>
    <row r="54" spans="2:11" x14ac:dyDescent="0.25">
      <c r="B54" s="20">
        <v>396</v>
      </c>
      <c r="C54" s="53" t="s">
        <v>156</v>
      </c>
      <c r="D54" s="69">
        <v>40653886070</v>
      </c>
      <c r="E54" s="69">
        <v>40151165292.209999</v>
      </c>
      <c r="F54" s="69">
        <v>40729364082.040001</v>
      </c>
      <c r="G54" s="69">
        <v>39551407853</v>
      </c>
      <c r="H54" s="69">
        <v>51810880286</v>
      </c>
      <c r="I54" s="69">
        <v>47981880286</v>
      </c>
      <c r="J54" s="70">
        <v>92.6</v>
      </c>
    </row>
    <row r="55" spans="2:11" x14ac:dyDescent="0.25">
      <c r="B55" s="20">
        <v>397</v>
      </c>
      <c r="C55" s="53" t="s">
        <v>157</v>
      </c>
      <c r="D55" s="69">
        <v>188230993</v>
      </c>
      <c r="E55" s="69">
        <v>4105934.84</v>
      </c>
      <c r="F55" s="69">
        <v>2737023.12</v>
      </c>
      <c r="G55" s="69">
        <v>2083792</v>
      </c>
      <c r="H55" s="69">
        <v>20215000000</v>
      </c>
      <c r="I55" s="69">
        <v>20215000000</v>
      </c>
      <c r="J55" s="70">
        <v>100</v>
      </c>
    </row>
    <row r="56" spans="2:11" ht="15.75" thickBot="1" x14ac:dyDescent="0.3">
      <c r="B56" s="24">
        <v>398</v>
      </c>
      <c r="C56" s="52" t="s">
        <v>158</v>
      </c>
      <c r="D56" s="71">
        <v>130876148252</v>
      </c>
      <c r="E56" s="71">
        <v>129845949317.42</v>
      </c>
      <c r="F56" s="71">
        <v>141392406578.32001</v>
      </c>
      <c r="G56" s="71">
        <v>161239386325</v>
      </c>
      <c r="H56" s="71">
        <v>324786395978</v>
      </c>
      <c r="I56" s="69">
        <v>226466379667</v>
      </c>
      <c r="J56" s="70">
        <v>69.7</v>
      </c>
    </row>
    <row r="57" spans="2:11" ht="15.75" thickBot="1" x14ac:dyDescent="0.3">
      <c r="B57" s="33"/>
      <c r="C57" s="51" t="s">
        <v>159</v>
      </c>
      <c r="D57" s="73">
        <v>1135569809004</v>
      </c>
      <c r="E57" s="73">
        <v>1198049915732.4502</v>
      </c>
      <c r="F57" s="73">
        <v>1284518383435.2002</v>
      </c>
      <c r="G57" s="73">
        <v>1412598929437</v>
      </c>
      <c r="H57" s="73">
        <v>1690387152466</v>
      </c>
      <c r="I57" s="171">
        <v>1621780707287</v>
      </c>
      <c r="J57" s="168">
        <v>95.9</v>
      </c>
      <c r="K57" s="93"/>
    </row>
    <row r="58" spans="2:11" ht="15.75" thickTop="1" x14ac:dyDescent="0.25">
      <c r="C58" s="34"/>
      <c r="D58" s="35"/>
      <c r="E58" s="35"/>
      <c r="F58" s="35"/>
      <c r="G58" s="35"/>
      <c r="H58" s="27"/>
      <c r="I58" s="35"/>
    </row>
    <row r="59" spans="2:11" s="23" customFormat="1" x14ac:dyDescent="0.25">
      <c r="H59" s="153"/>
    </row>
    <row r="60" spans="2:11" s="23" customFormat="1" x14ac:dyDescent="0.25">
      <c r="H60" s="153"/>
    </row>
    <row r="61" spans="2:11" s="23" customFormat="1" x14ac:dyDescent="0.25">
      <c r="H61" s="153"/>
    </row>
    <row r="62" spans="2:11" s="23" customFormat="1" x14ac:dyDescent="0.25">
      <c r="H62" s="153"/>
    </row>
    <row r="63" spans="2:11" s="23" customFormat="1" x14ac:dyDescent="0.25">
      <c r="H63" s="153"/>
    </row>
    <row r="64" spans="2:11" s="23" customFormat="1" x14ac:dyDescent="0.25">
      <c r="H64" s="153"/>
    </row>
    <row r="65" spans="8:8" s="23" customFormat="1" x14ac:dyDescent="0.25">
      <c r="H65" s="153"/>
    </row>
    <row r="66" spans="8:8" s="23" customFormat="1" x14ac:dyDescent="0.25">
      <c r="H66" s="153"/>
    </row>
    <row r="67" spans="8:8" s="23" customFormat="1" x14ac:dyDescent="0.25">
      <c r="H67" s="153"/>
    </row>
    <row r="68" spans="8:8" s="23" customFormat="1" x14ac:dyDescent="0.25">
      <c r="H68" s="153"/>
    </row>
    <row r="69" spans="8:8" s="23" customFormat="1" x14ac:dyDescent="0.25">
      <c r="H69" s="153"/>
    </row>
    <row r="70" spans="8:8" s="23" customFormat="1" x14ac:dyDescent="0.25">
      <c r="H70" s="153"/>
    </row>
    <row r="71" spans="8:8" s="23" customFormat="1" x14ac:dyDescent="0.25">
      <c r="H71" s="153"/>
    </row>
    <row r="72" spans="8:8" s="23" customFormat="1" x14ac:dyDescent="0.25">
      <c r="H72" s="153"/>
    </row>
    <row r="73" spans="8:8" s="23" customFormat="1" x14ac:dyDescent="0.25">
      <c r="H73" s="153"/>
    </row>
    <row r="74" spans="8:8" s="23" customFormat="1" x14ac:dyDescent="0.25">
      <c r="H74" s="153"/>
    </row>
    <row r="75" spans="8:8" s="23" customFormat="1" x14ac:dyDescent="0.25">
      <c r="H75" s="153"/>
    </row>
    <row r="76" spans="8:8" s="23" customFormat="1" x14ac:dyDescent="0.25">
      <c r="H76" s="153"/>
    </row>
    <row r="77" spans="8:8" s="23" customFormat="1" x14ac:dyDescent="0.25">
      <c r="H77" s="153"/>
    </row>
    <row r="78" spans="8:8" s="23" customFormat="1" x14ac:dyDescent="0.25">
      <c r="H78" s="153"/>
    </row>
    <row r="79" spans="8:8" s="23" customFormat="1" x14ac:dyDescent="0.25">
      <c r="H79" s="153"/>
    </row>
    <row r="80" spans="8:8" s="23" customFormat="1" x14ac:dyDescent="0.25">
      <c r="H80" s="153"/>
    </row>
    <row r="81" spans="8:8" s="23" customFormat="1" x14ac:dyDescent="0.25">
      <c r="H81" s="153"/>
    </row>
    <row r="82" spans="8:8" s="23" customFormat="1" x14ac:dyDescent="0.25">
      <c r="H82" s="153"/>
    </row>
    <row r="83" spans="8:8" s="23" customFormat="1" x14ac:dyDescent="0.25"/>
    <row r="84" spans="8:8" s="23" customFormat="1" x14ac:dyDescent="0.25"/>
    <row r="85" spans="8:8" s="23" customFormat="1" x14ac:dyDescent="0.25"/>
    <row r="86" spans="8:8" s="23" customFormat="1" x14ac:dyDescent="0.25"/>
    <row r="87" spans="8:8" s="23" customFormat="1" x14ac:dyDescent="0.25"/>
    <row r="88" spans="8:8" s="23" customFormat="1" x14ac:dyDescent="0.25"/>
    <row r="89" spans="8:8" s="23" customFormat="1" x14ac:dyDescent="0.25"/>
    <row r="90" spans="8:8" s="23" customFormat="1" x14ac:dyDescent="0.25"/>
    <row r="91" spans="8:8" s="23" customFormat="1" x14ac:dyDescent="0.25"/>
    <row r="92" spans="8:8" s="23" customFormat="1" x14ac:dyDescent="0.25"/>
    <row r="93" spans="8:8" s="23" customFormat="1" x14ac:dyDescent="0.25"/>
    <row r="94" spans="8:8" s="23" customFormat="1" x14ac:dyDescent="0.25"/>
    <row r="95" spans="8:8" s="23" customFormat="1" x14ac:dyDescent="0.25"/>
    <row r="96" spans="8:8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</sheetData>
  <mergeCells count="1">
    <mergeCell ref="B3:J3"/>
  </mergeCells>
  <phoneticPr fontId="0" type="noConversion"/>
  <printOptions horizontalCentered="1"/>
  <pageMargins left="0.78740157480314965" right="0.51181102362204722" top="0.59055118110236227" bottom="0.53" header="0.47244094488188981" footer="0.44"/>
  <pageSetup paperSize="9" scale="57" orientation="landscape" r:id="rId1"/>
  <headerFooter alignWithMargins="0"/>
  <ignoredErrors>
    <ignoredError sqref="D9:E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L517"/>
  <sheetViews>
    <sheetView tabSelected="1" topLeftCell="B1" zoomScale="94" zoomScaleNormal="94" workbookViewId="0">
      <pane xSplit="2" ySplit="9" topLeftCell="D10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.7109375" style="10" customWidth="1"/>
    <col min="2" max="2" width="8" style="10" bestFit="1" customWidth="1"/>
    <col min="3" max="3" width="43.140625" style="10" customWidth="1"/>
    <col min="4" max="4" width="18.28515625" style="10" customWidth="1"/>
    <col min="5" max="5" width="16.85546875" style="10" customWidth="1"/>
    <col min="6" max="6" width="19" style="10" customWidth="1"/>
    <col min="7" max="7" width="19" style="10" bestFit="1" customWidth="1"/>
    <col min="8" max="9" width="18.140625" style="10" customWidth="1"/>
    <col min="10" max="10" width="11.42578125" style="10" customWidth="1"/>
    <col min="11" max="11" width="4.85546875" style="10" customWidth="1"/>
    <col min="12" max="12" width="3.7109375" style="23" customWidth="1"/>
    <col min="13" max="16384" width="9.140625" style="10"/>
  </cols>
  <sheetData>
    <row r="1" spans="2:10" x14ac:dyDescent="0.25">
      <c r="B1" s="2" t="s">
        <v>887</v>
      </c>
      <c r="C1" s="2"/>
      <c r="D1" s="27"/>
      <c r="E1" s="27"/>
      <c r="F1" s="27"/>
      <c r="G1" s="27"/>
      <c r="J1" s="59" t="s">
        <v>79</v>
      </c>
    </row>
    <row r="3" spans="2:10" ht="19.5" customHeight="1" x14ac:dyDescent="0.25">
      <c r="B3" s="974" t="s">
        <v>878</v>
      </c>
      <c r="C3" s="974"/>
      <c r="D3" s="974"/>
      <c r="E3" s="974"/>
      <c r="F3" s="974"/>
      <c r="G3" s="974"/>
      <c r="H3" s="974"/>
      <c r="I3" s="974"/>
      <c r="J3" s="974"/>
    </row>
    <row r="4" spans="2:10" x14ac:dyDescent="0.25">
      <c r="C4" s="768"/>
      <c r="D4" s="769"/>
      <c r="E4" s="769"/>
      <c r="F4" s="769"/>
      <c r="G4" s="769"/>
    </row>
    <row r="5" spans="2:10" x14ac:dyDescent="0.25">
      <c r="C5" s="56"/>
      <c r="D5" s="36"/>
      <c r="E5" s="36"/>
      <c r="F5" s="36"/>
      <c r="G5" s="36"/>
    </row>
    <row r="6" spans="2:10" ht="15.75" thickBot="1" x14ac:dyDescent="0.3">
      <c r="C6" s="56"/>
      <c r="D6" s="36"/>
      <c r="E6" s="36"/>
      <c r="F6" s="36"/>
      <c r="G6" s="36"/>
      <c r="H6" s="11"/>
      <c r="I6" s="11" t="s">
        <v>58</v>
      </c>
      <c r="J6" s="11"/>
    </row>
    <row r="7" spans="2:10" ht="15.75" thickTop="1" x14ac:dyDescent="0.25">
      <c r="B7" s="60" t="s">
        <v>15</v>
      </c>
      <c r="C7" s="46"/>
      <c r="D7" s="46"/>
      <c r="E7" s="46"/>
      <c r="F7" s="12"/>
      <c r="G7" s="12"/>
      <c r="H7" s="12" t="s">
        <v>261</v>
      </c>
      <c r="I7" s="12" t="s">
        <v>261</v>
      </c>
      <c r="J7" s="13" t="s">
        <v>14</v>
      </c>
    </row>
    <row r="8" spans="2:10" x14ac:dyDescent="0.25">
      <c r="B8" s="14" t="s">
        <v>18</v>
      </c>
      <c r="C8" s="47" t="s">
        <v>16</v>
      </c>
      <c r="D8" s="47" t="s">
        <v>143</v>
      </c>
      <c r="E8" s="47" t="s">
        <v>143</v>
      </c>
      <c r="F8" s="15" t="s">
        <v>816</v>
      </c>
      <c r="G8" s="15" t="s">
        <v>816</v>
      </c>
      <c r="H8" s="15" t="s">
        <v>17</v>
      </c>
      <c r="I8" s="15" t="s">
        <v>17</v>
      </c>
      <c r="J8" s="16" t="s">
        <v>888</v>
      </c>
    </row>
    <row r="9" spans="2:10" ht="15.75" thickBot="1" x14ac:dyDescent="0.3">
      <c r="B9" s="17"/>
      <c r="C9" s="48"/>
      <c r="D9" s="96" t="s">
        <v>352</v>
      </c>
      <c r="E9" s="96" t="s">
        <v>372</v>
      </c>
      <c r="F9" s="18">
        <v>2018</v>
      </c>
      <c r="G9" s="18">
        <v>2019</v>
      </c>
      <c r="H9" s="18" t="s">
        <v>902</v>
      </c>
      <c r="I9" s="18">
        <v>2021</v>
      </c>
      <c r="J9" s="19">
        <v>2020</v>
      </c>
    </row>
    <row r="10" spans="2:10" x14ac:dyDescent="0.25">
      <c r="B10" s="28">
        <v>301</v>
      </c>
      <c r="C10" s="57" t="s">
        <v>187</v>
      </c>
      <c r="D10" s="69">
        <v>85431103</v>
      </c>
      <c r="E10" s="69">
        <v>107166954.13</v>
      </c>
      <c r="F10" s="69">
        <v>184254964.21000001</v>
      </c>
      <c r="G10" s="69">
        <v>89611896</v>
      </c>
      <c r="H10" s="94">
        <v>51840000</v>
      </c>
      <c r="I10" s="151">
        <v>51840000</v>
      </c>
      <c r="J10" s="70">
        <v>100</v>
      </c>
    </row>
    <row r="11" spans="2:10" x14ac:dyDescent="0.25">
      <c r="B11" s="28">
        <v>302</v>
      </c>
      <c r="C11" s="53" t="s">
        <v>19</v>
      </c>
      <c r="D11" s="69">
        <v>23978309</v>
      </c>
      <c r="E11" s="69">
        <v>34404372.270000003</v>
      </c>
      <c r="F11" s="69">
        <v>39047322.009999998</v>
      </c>
      <c r="G11" s="69">
        <v>28992395</v>
      </c>
      <c r="H11" s="69">
        <v>35000000</v>
      </c>
      <c r="I11" s="151">
        <v>55000000</v>
      </c>
      <c r="J11" s="70">
        <v>157.1</v>
      </c>
    </row>
    <row r="12" spans="2:10" x14ac:dyDescent="0.25">
      <c r="B12" s="28">
        <v>303</v>
      </c>
      <c r="C12" s="53" t="s">
        <v>20</v>
      </c>
      <c r="D12" s="69">
        <v>10192187</v>
      </c>
      <c r="E12" s="69">
        <v>14979711.060000001</v>
      </c>
      <c r="F12" s="69">
        <v>8100992.0199999996</v>
      </c>
      <c r="G12" s="69">
        <v>17159320</v>
      </c>
      <c r="H12" s="69">
        <v>24840000</v>
      </c>
      <c r="I12" s="151">
        <v>16700000</v>
      </c>
      <c r="J12" s="70">
        <v>67.2</v>
      </c>
    </row>
    <row r="13" spans="2:10" x14ac:dyDescent="0.25">
      <c r="B13" s="28">
        <v>304</v>
      </c>
      <c r="C13" s="53" t="s">
        <v>21</v>
      </c>
      <c r="D13" s="69">
        <v>27960972</v>
      </c>
      <c r="E13" s="69">
        <v>22896207.68</v>
      </c>
      <c r="F13" s="69">
        <v>42713593.350000001</v>
      </c>
      <c r="G13" s="69">
        <v>46586401</v>
      </c>
      <c r="H13" s="69">
        <v>109329085</v>
      </c>
      <c r="I13" s="151">
        <v>42521768</v>
      </c>
      <c r="J13" s="70">
        <v>38.9</v>
      </c>
    </row>
    <row r="14" spans="2:10" x14ac:dyDescent="0.25">
      <c r="B14" s="28">
        <v>305</v>
      </c>
      <c r="C14" s="57" t="s">
        <v>22</v>
      </c>
      <c r="D14" s="69">
        <v>213524652</v>
      </c>
      <c r="E14" s="69">
        <v>124459615.54000001</v>
      </c>
      <c r="F14" s="69">
        <v>192794616.84</v>
      </c>
      <c r="G14" s="69">
        <v>308185820</v>
      </c>
      <c r="H14" s="69">
        <v>350000000</v>
      </c>
      <c r="I14" s="151">
        <v>506600000</v>
      </c>
      <c r="J14" s="70">
        <v>144.69999999999999</v>
      </c>
    </row>
    <row r="15" spans="2:10" x14ac:dyDescent="0.25">
      <c r="B15" s="28">
        <v>306</v>
      </c>
      <c r="C15" s="57" t="s">
        <v>23</v>
      </c>
      <c r="D15" s="69">
        <v>270557315</v>
      </c>
      <c r="E15" s="69">
        <v>262467540.33000001</v>
      </c>
      <c r="F15" s="69">
        <v>377181852.97000003</v>
      </c>
      <c r="G15" s="69">
        <v>281512250</v>
      </c>
      <c r="H15" s="69">
        <v>462440000</v>
      </c>
      <c r="I15" s="151">
        <v>337288000</v>
      </c>
      <c r="J15" s="70">
        <v>72.900000000000006</v>
      </c>
    </row>
    <row r="16" spans="2:10" x14ac:dyDescent="0.25">
      <c r="B16" s="28">
        <v>307</v>
      </c>
      <c r="C16" s="57" t="s">
        <v>24</v>
      </c>
      <c r="D16" s="69">
        <v>4384422933</v>
      </c>
      <c r="E16" s="69">
        <v>6334743376.4200001</v>
      </c>
      <c r="F16" s="69">
        <v>7537597647.1099997</v>
      </c>
      <c r="G16" s="69">
        <v>12707256370</v>
      </c>
      <c r="H16" s="69">
        <v>14616370839</v>
      </c>
      <c r="I16" s="151">
        <v>22535526713</v>
      </c>
      <c r="J16" s="70">
        <v>154.19999999999999</v>
      </c>
    </row>
    <row r="17" spans="2:10" x14ac:dyDescent="0.25">
      <c r="B17" s="28">
        <v>308</v>
      </c>
      <c r="C17" s="57" t="s">
        <v>25</v>
      </c>
      <c r="D17" s="69">
        <v>58989402</v>
      </c>
      <c r="E17" s="69">
        <v>32957907.84</v>
      </c>
      <c r="F17" s="69">
        <v>11018307.83</v>
      </c>
      <c r="G17" s="69">
        <v>18537780</v>
      </c>
      <c r="H17" s="69">
        <v>19251027</v>
      </c>
      <c r="I17" s="151">
        <v>19251027</v>
      </c>
      <c r="J17" s="70">
        <v>100</v>
      </c>
    </row>
    <row r="18" spans="2:10" x14ac:dyDescent="0.25">
      <c r="B18" s="28">
        <v>309</v>
      </c>
      <c r="C18" s="49" t="s">
        <v>177</v>
      </c>
      <c r="D18" s="69">
        <v>5667836</v>
      </c>
      <c r="E18" s="69">
        <v>6919819.2800000003</v>
      </c>
      <c r="F18" s="69">
        <v>49470207.219999999</v>
      </c>
      <c r="G18" s="69">
        <v>16653543</v>
      </c>
      <c r="H18" s="69">
        <v>2654000</v>
      </c>
      <c r="I18" s="151">
        <v>8346000</v>
      </c>
      <c r="J18" s="70">
        <v>314.5</v>
      </c>
    </row>
    <row r="19" spans="2:10" x14ac:dyDescent="0.25">
      <c r="B19" s="28">
        <v>312</v>
      </c>
      <c r="C19" s="57" t="s">
        <v>26</v>
      </c>
      <c r="D19" s="69">
        <v>1747045181</v>
      </c>
      <c r="E19" s="69">
        <v>1191699684.3199999</v>
      </c>
      <c r="F19" s="69">
        <v>946079359.08000004</v>
      </c>
      <c r="G19" s="69">
        <v>1134419506</v>
      </c>
      <c r="H19" s="69">
        <v>1516362990</v>
      </c>
      <c r="I19" s="151">
        <v>1239564499</v>
      </c>
      <c r="J19" s="70">
        <v>81.7</v>
      </c>
    </row>
    <row r="20" spans="2:10" x14ac:dyDescent="0.25">
      <c r="B20" s="28">
        <v>313</v>
      </c>
      <c r="C20" s="57" t="s">
        <v>27</v>
      </c>
      <c r="D20" s="69">
        <v>1300493521</v>
      </c>
      <c r="E20" s="69">
        <v>1218509703.6099999</v>
      </c>
      <c r="F20" s="69">
        <v>1369357378.1500001</v>
      </c>
      <c r="G20" s="69">
        <v>1135778352</v>
      </c>
      <c r="H20" s="69">
        <v>1566662273</v>
      </c>
      <c r="I20" s="151">
        <v>1776494439</v>
      </c>
      <c r="J20" s="70">
        <v>113.4</v>
      </c>
    </row>
    <row r="21" spans="2:10" x14ac:dyDescent="0.25">
      <c r="B21" s="28">
        <v>314</v>
      </c>
      <c r="C21" s="57" t="s">
        <v>28</v>
      </c>
      <c r="D21" s="69">
        <v>2774783005</v>
      </c>
      <c r="E21" s="69">
        <v>3849633341.6399999</v>
      </c>
      <c r="F21" s="69">
        <v>4803916325.4799995</v>
      </c>
      <c r="G21" s="69">
        <v>6365438094</v>
      </c>
      <c r="H21" s="69">
        <v>6055823703</v>
      </c>
      <c r="I21" s="151">
        <v>6156867751</v>
      </c>
      <c r="J21" s="70">
        <v>101.7</v>
      </c>
    </row>
    <row r="22" spans="2:10" x14ac:dyDescent="0.25">
      <c r="B22" s="28">
        <v>315</v>
      </c>
      <c r="C22" s="57" t="s">
        <v>181</v>
      </c>
      <c r="D22" s="69">
        <v>5336575163</v>
      </c>
      <c r="E22" s="69">
        <v>8337306867.1300001</v>
      </c>
      <c r="F22" s="69">
        <v>9765630490.6299992</v>
      </c>
      <c r="G22" s="69">
        <v>12141599599</v>
      </c>
      <c r="H22" s="69">
        <v>13491002338</v>
      </c>
      <c r="I22" s="151">
        <v>7162079225</v>
      </c>
      <c r="J22" s="70">
        <v>53.1</v>
      </c>
    </row>
    <row r="23" spans="2:10" x14ac:dyDescent="0.25">
      <c r="B23" s="28">
        <v>317</v>
      </c>
      <c r="C23" s="49" t="s">
        <v>60</v>
      </c>
      <c r="D23" s="69">
        <v>13196318014</v>
      </c>
      <c r="E23" s="69">
        <v>3760945228.2199998</v>
      </c>
      <c r="F23" s="69">
        <v>17714611624.02</v>
      </c>
      <c r="G23" s="69">
        <v>21354584845</v>
      </c>
      <c r="H23" s="69">
        <v>27195648014</v>
      </c>
      <c r="I23" s="151">
        <v>26390460690</v>
      </c>
      <c r="J23" s="70">
        <v>97</v>
      </c>
    </row>
    <row r="24" spans="2:10" x14ac:dyDescent="0.25">
      <c r="B24" s="28">
        <v>321</v>
      </c>
      <c r="C24" s="53" t="s">
        <v>61</v>
      </c>
      <c r="D24" s="69">
        <v>6596975</v>
      </c>
      <c r="E24" s="69">
        <v>4034694.24</v>
      </c>
      <c r="F24" s="69">
        <v>8217491.2300000004</v>
      </c>
      <c r="G24" s="69">
        <v>79076355</v>
      </c>
      <c r="H24" s="69">
        <v>29300000</v>
      </c>
      <c r="I24" s="151">
        <v>14300000</v>
      </c>
      <c r="J24" s="70">
        <v>48.8</v>
      </c>
    </row>
    <row r="25" spans="2:10" x14ac:dyDescent="0.25">
      <c r="B25" s="28">
        <v>322</v>
      </c>
      <c r="C25" s="57" t="s">
        <v>135</v>
      </c>
      <c r="D25" s="69">
        <v>1958407000</v>
      </c>
      <c r="E25" s="69">
        <v>4037931549.9899998</v>
      </c>
      <c r="F25" s="69">
        <v>8886297048.8799992</v>
      </c>
      <c r="G25" s="69">
        <v>6968414163</v>
      </c>
      <c r="H25" s="69">
        <v>11474020992</v>
      </c>
      <c r="I25" s="151">
        <v>5569871299</v>
      </c>
      <c r="J25" s="70">
        <v>48.5</v>
      </c>
    </row>
    <row r="26" spans="2:10" x14ac:dyDescent="0.25">
      <c r="B26" s="28">
        <v>327</v>
      </c>
      <c r="C26" s="49" t="s">
        <v>136</v>
      </c>
      <c r="D26" s="69">
        <v>33775292398</v>
      </c>
      <c r="E26" s="69">
        <v>31805676845.470001</v>
      </c>
      <c r="F26" s="69">
        <v>32413985043.549999</v>
      </c>
      <c r="G26" s="69">
        <v>44793958251</v>
      </c>
      <c r="H26" s="69">
        <v>60379500688</v>
      </c>
      <c r="I26" s="151">
        <v>83186079753</v>
      </c>
      <c r="J26" s="70">
        <v>137.80000000000001</v>
      </c>
    </row>
    <row r="27" spans="2:10" x14ac:dyDescent="0.25">
      <c r="B27" s="28">
        <v>328</v>
      </c>
      <c r="C27" s="53" t="s">
        <v>137</v>
      </c>
      <c r="D27" s="69">
        <v>112278281</v>
      </c>
      <c r="E27" s="69">
        <v>28493135.609999999</v>
      </c>
      <c r="F27" s="69">
        <v>23041885.539999999</v>
      </c>
      <c r="G27" s="69">
        <v>25274151</v>
      </c>
      <c r="H27" s="69">
        <v>118800000</v>
      </c>
      <c r="I27" s="151">
        <v>74600000</v>
      </c>
      <c r="J27" s="70">
        <v>62.8</v>
      </c>
    </row>
    <row r="28" spans="2:10" x14ac:dyDescent="0.25">
      <c r="B28" s="28">
        <v>329</v>
      </c>
      <c r="C28" s="57" t="s">
        <v>182</v>
      </c>
      <c r="D28" s="69">
        <v>4578075601</v>
      </c>
      <c r="E28" s="69">
        <v>9143904140.9400005</v>
      </c>
      <c r="F28" s="69">
        <v>10406475401.08</v>
      </c>
      <c r="G28" s="69">
        <v>11204664497</v>
      </c>
      <c r="H28" s="69">
        <v>15090450716</v>
      </c>
      <c r="I28" s="151">
        <v>9372860578</v>
      </c>
      <c r="J28" s="70">
        <v>62.1</v>
      </c>
    </row>
    <row r="29" spans="2:10" x14ac:dyDescent="0.25">
      <c r="B29" s="29">
        <v>333</v>
      </c>
      <c r="C29" s="57" t="s">
        <v>139</v>
      </c>
      <c r="D29" s="69">
        <v>6150881605</v>
      </c>
      <c r="E29" s="69">
        <v>5632649007.3900003</v>
      </c>
      <c r="F29" s="69">
        <v>13022564070.59</v>
      </c>
      <c r="G29" s="69">
        <v>11010103438</v>
      </c>
      <c r="H29" s="69">
        <v>6898225275</v>
      </c>
      <c r="I29" s="151">
        <v>11306444160</v>
      </c>
      <c r="J29" s="70">
        <v>163.9</v>
      </c>
    </row>
    <row r="30" spans="2:10" x14ac:dyDescent="0.25">
      <c r="B30" s="28">
        <v>334</v>
      </c>
      <c r="C30" s="57" t="s">
        <v>140</v>
      </c>
      <c r="D30" s="69">
        <v>1470831372</v>
      </c>
      <c r="E30" s="69">
        <v>1210439147.98</v>
      </c>
      <c r="F30" s="69">
        <v>2374375799.4200001</v>
      </c>
      <c r="G30" s="69">
        <v>2260354835</v>
      </c>
      <c r="H30" s="69">
        <v>3833991569</v>
      </c>
      <c r="I30" s="151">
        <v>2720815894</v>
      </c>
      <c r="J30" s="70">
        <v>71</v>
      </c>
    </row>
    <row r="31" spans="2:10" x14ac:dyDescent="0.25">
      <c r="B31" s="28">
        <v>335</v>
      </c>
      <c r="C31" s="57" t="s">
        <v>141</v>
      </c>
      <c r="D31" s="69">
        <v>2921282037</v>
      </c>
      <c r="E31" s="69">
        <v>1599135196.4300001</v>
      </c>
      <c r="F31" s="69">
        <v>2363318314.4899998</v>
      </c>
      <c r="G31" s="69">
        <v>1997203032</v>
      </c>
      <c r="H31" s="69">
        <v>2452299663</v>
      </c>
      <c r="I31" s="151">
        <v>2410000000</v>
      </c>
      <c r="J31" s="70">
        <v>98.3</v>
      </c>
    </row>
    <row r="32" spans="2:10" x14ac:dyDescent="0.25">
      <c r="B32" s="28">
        <v>336</v>
      </c>
      <c r="C32" s="57" t="s">
        <v>142</v>
      </c>
      <c r="D32" s="69">
        <v>637818801</v>
      </c>
      <c r="E32" s="69">
        <v>541743048.80999994</v>
      </c>
      <c r="F32" s="69">
        <v>893278858.54999995</v>
      </c>
      <c r="G32" s="69">
        <v>1058340778</v>
      </c>
      <c r="H32" s="69">
        <v>1027263679</v>
      </c>
      <c r="I32" s="151">
        <v>701813966</v>
      </c>
      <c r="J32" s="70">
        <v>68.3</v>
      </c>
    </row>
    <row r="33" spans="2:10" x14ac:dyDescent="0.25">
      <c r="B33" s="28">
        <v>343</v>
      </c>
      <c r="C33" s="53" t="s">
        <v>144</v>
      </c>
      <c r="D33" s="69">
        <v>16515641</v>
      </c>
      <c r="E33" s="69">
        <v>13736903.15</v>
      </c>
      <c r="F33" s="69">
        <v>9940094.4000000004</v>
      </c>
      <c r="G33" s="69">
        <v>17443197</v>
      </c>
      <c r="H33" s="69">
        <v>12500000</v>
      </c>
      <c r="I33" s="151">
        <v>7700000</v>
      </c>
      <c r="J33" s="70">
        <v>61.6</v>
      </c>
    </row>
    <row r="34" spans="2:10" x14ac:dyDescent="0.25">
      <c r="B34" s="28">
        <v>344</v>
      </c>
      <c r="C34" s="57" t="s">
        <v>145</v>
      </c>
      <c r="D34" s="69">
        <v>9419360</v>
      </c>
      <c r="E34" s="69">
        <v>18892488.890000001</v>
      </c>
      <c r="F34" s="69">
        <v>11280920.970000001</v>
      </c>
      <c r="G34" s="69">
        <v>10777615</v>
      </c>
      <c r="H34" s="69">
        <v>16650000</v>
      </c>
      <c r="I34" s="151">
        <v>11000000</v>
      </c>
      <c r="J34" s="70">
        <v>66.099999999999994</v>
      </c>
    </row>
    <row r="35" spans="2:10" x14ac:dyDescent="0.25">
      <c r="B35" s="28">
        <v>345</v>
      </c>
      <c r="C35" s="57" t="s">
        <v>146</v>
      </c>
      <c r="D35" s="69">
        <v>15888380</v>
      </c>
      <c r="E35" s="69">
        <v>85170131.650000006</v>
      </c>
      <c r="F35" s="69">
        <v>54430522.340000004</v>
      </c>
      <c r="G35" s="69">
        <v>86720453</v>
      </c>
      <c r="H35" s="69">
        <v>108373060</v>
      </c>
      <c r="I35" s="151">
        <v>28674692</v>
      </c>
      <c r="J35" s="70">
        <v>26.5</v>
      </c>
    </row>
    <row r="36" spans="2:10" x14ac:dyDescent="0.25">
      <c r="B36" s="28">
        <v>346</v>
      </c>
      <c r="C36" s="53" t="s">
        <v>147</v>
      </c>
      <c r="D36" s="69">
        <v>171713910</v>
      </c>
      <c r="E36" s="69">
        <v>162044217.84999999</v>
      </c>
      <c r="F36" s="69">
        <v>213942648.81</v>
      </c>
      <c r="G36" s="69">
        <v>195172648</v>
      </c>
      <c r="H36" s="69">
        <v>228878112</v>
      </c>
      <c r="I36" s="151">
        <v>184742557</v>
      </c>
      <c r="J36" s="70">
        <v>80.7</v>
      </c>
    </row>
    <row r="37" spans="2:10" x14ac:dyDescent="0.25">
      <c r="B37" s="28">
        <v>348</v>
      </c>
      <c r="C37" s="57" t="s">
        <v>148</v>
      </c>
      <c r="D37" s="69">
        <v>20940320</v>
      </c>
      <c r="E37" s="69">
        <v>9582004.5999999996</v>
      </c>
      <c r="F37" s="69">
        <v>6834868.0999999996</v>
      </c>
      <c r="G37" s="69">
        <v>25529717</v>
      </c>
      <c r="H37" s="69">
        <v>21142186</v>
      </c>
      <c r="I37" s="151">
        <v>3819231</v>
      </c>
      <c r="J37" s="70">
        <v>18.100000000000001</v>
      </c>
    </row>
    <row r="38" spans="2:10" x14ac:dyDescent="0.25">
      <c r="B38" s="28">
        <v>349</v>
      </c>
      <c r="C38" s="57" t="s">
        <v>149</v>
      </c>
      <c r="D38" s="69">
        <v>5072943</v>
      </c>
      <c r="E38" s="69">
        <v>10858457.880000001</v>
      </c>
      <c r="F38" s="69">
        <v>8171241.0800000001</v>
      </c>
      <c r="G38" s="69">
        <v>24892951</v>
      </c>
      <c r="H38" s="69">
        <v>12935000</v>
      </c>
      <c r="I38" s="151">
        <v>0</v>
      </c>
      <c r="J38" s="70">
        <v>0</v>
      </c>
    </row>
    <row r="39" spans="2:10" x14ac:dyDescent="0.25">
      <c r="B39" s="28">
        <v>353</v>
      </c>
      <c r="C39" s="57" t="s">
        <v>150</v>
      </c>
      <c r="D39" s="69">
        <v>16274011</v>
      </c>
      <c r="E39" s="69">
        <v>13917043.65</v>
      </c>
      <c r="F39" s="69">
        <v>28181491.489999998</v>
      </c>
      <c r="G39" s="69">
        <v>49564995</v>
      </c>
      <c r="H39" s="69">
        <v>5200000</v>
      </c>
      <c r="I39" s="151">
        <v>7600000</v>
      </c>
      <c r="J39" s="70">
        <v>146.19999999999999</v>
      </c>
    </row>
    <row r="40" spans="2:10" x14ac:dyDescent="0.25">
      <c r="B40" s="28">
        <v>355</v>
      </c>
      <c r="C40" s="57" t="s">
        <v>151</v>
      </c>
      <c r="D40" s="69">
        <v>12242012</v>
      </c>
      <c r="E40" s="69">
        <v>2750596.77</v>
      </c>
      <c r="F40" s="69">
        <v>56600409.740000002</v>
      </c>
      <c r="G40" s="69">
        <v>11800941</v>
      </c>
      <c r="H40" s="69">
        <v>67100000</v>
      </c>
      <c r="I40" s="151">
        <v>3500000</v>
      </c>
      <c r="J40" s="70">
        <v>5.2</v>
      </c>
    </row>
    <row r="41" spans="2:10" x14ac:dyDescent="0.25">
      <c r="B41" s="28">
        <v>358</v>
      </c>
      <c r="C41" s="57" t="s">
        <v>152</v>
      </c>
      <c r="D41" s="69">
        <v>13375056</v>
      </c>
      <c r="E41" s="69">
        <v>32056141.489999998</v>
      </c>
      <c r="F41" s="69">
        <v>54434392.75</v>
      </c>
      <c r="G41" s="69">
        <v>16129582</v>
      </c>
      <c r="H41" s="69">
        <v>34652152</v>
      </c>
      <c r="I41" s="151">
        <v>27103976</v>
      </c>
      <c r="J41" s="70">
        <v>78.2</v>
      </c>
    </row>
    <row r="42" spans="2:10" x14ac:dyDescent="0.25">
      <c r="B42" s="22">
        <v>359</v>
      </c>
      <c r="C42" s="89" t="s">
        <v>346</v>
      </c>
      <c r="D42" s="69"/>
      <c r="E42" s="69"/>
      <c r="F42" s="69">
        <v>1003738</v>
      </c>
      <c r="G42" s="69">
        <v>543286</v>
      </c>
      <c r="H42" s="69">
        <v>200000</v>
      </c>
      <c r="I42" s="151">
        <v>350000</v>
      </c>
      <c r="J42" s="70">
        <v>175</v>
      </c>
    </row>
    <row r="43" spans="2:10" x14ac:dyDescent="0.25">
      <c r="B43" s="28" t="s">
        <v>109</v>
      </c>
      <c r="C43" s="53" t="s">
        <v>153</v>
      </c>
      <c r="D43" s="69">
        <v>832808015</v>
      </c>
      <c r="E43" s="69">
        <v>989740046</v>
      </c>
      <c r="F43" s="69">
        <v>1113867824</v>
      </c>
      <c r="G43" s="69">
        <v>1289257354</v>
      </c>
      <c r="H43" s="69">
        <v>1104835000</v>
      </c>
      <c r="I43" s="151">
        <v>1090000000</v>
      </c>
      <c r="J43" s="70">
        <v>98.7</v>
      </c>
    </row>
    <row r="44" spans="2:10" x14ac:dyDescent="0.25">
      <c r="B44" s="28">
        <v>362</v>
      </c>
      <c r="C44" s="53" t="s">
        <v>815</v>
      </c>
      <c r="D44" s="69"/>
      <c r="E44" s="110"/>
      <c r="F44" s="110"/>
      <c r="G44" s="110">
        <v>2710215</v>
      </c>
      <c r="H44" s="110">
        <v>4475000</v>
      </c>
      <c r="I44" s="151">
        <v>1811844020</v>
      </c>
      <c r="J44" s="70">
        <v>40488.1</v>
      </c>
    </row>
    <row r="45" spans="2:10" ht="30" x14ac:dyDescent="0.25">
      <c r="B45" s="29">
        <v>371</v>
      </c>
      <c r="C45" s="108" t="s">
        <v>347</v>
      </c>
      <c r="D45" s="87"/>
      <c r="E45" s="87">
        <v>295690</v>
      </c>
      <c r="F45" s="87">
        <v>2039993.54</v>
      </c>
      <c r="G45" s="87">
        <v>3765205</v>
      </c>
      <c r="H45" s="87">
        <v>12010000</v>
      </c>
      <c r="I45" s="859">
        <v>7010000</v>
      </c>
      <c r="J45" s="191">
        <v>58.4</v>
      </c>
    </row>
    <row r="46" spans="2:10" x14ac:dyDescent="0.25">
      <c r="B46" s="29" t="s">
        <v>110</v>
      </c>
      <c r="C46" s="49" t="s">
        <v>76</v>
      </c>
      <c r="D46" s="87">
        <v>1587861</v>
      </c>
      <c r="E46" s="87">
        <v>660757</v>
      </c>
      <c r="F46" s="87">
        <v>942506</v>
      </c>
      <c r="G46" s="87">
        <v>336384</v>
      </c>
      <c r="H46" s="87">
        <v>1100000</v>
      </c>
      <c r="I46" s="859">
        <v>900000</v>
      </c>
      <c r="J46" s="70">
        <v>81.8</v>
      </c>
    </row>
    <row r="47" spans="2:10" x14ac:dyDescent="0.25">
      <c r="B47" s="29">
        <v>373</v>
      </c>
      <c r="C47" s="49" t="s">
        <v>348</v>
      </c>
      <c r="D47" s="87"/>
      <c r="E47" s="87">
        <v>2341127.9500000002</v>
      </c>
      <c r="F47" s="87">
        <v>90750</v>
      </c>
      <c r="G47" s="87">
        <v>2232390</v>
      </c>
      <c r="H47" s="87">
        <v>0</v>
      </c>
      <c r="I47" s="859">
        <v>0</v>
      </c>
      <c r="J47" s="70" t="s">
        <v>89</v>
      </c>
    </row>
    <row r="48" spans="2:10" x14ac:dyDescent="0.25">
      <c r="B48" s="28">
        <v>374</v>
      </c>
      <c r="C48" s="57" t="s">
        <v>154</v>
      </c>
      <c r="D48" s="87">
        <v>51564023</v>
      </c>
      <c r="E48" s="87">
        <v>126200780.25</v>
      </c>
      <c r="F48" s="87">
        <v>147741582.66</v>
      </c>
      <c r="G48" s="87">
        <v>331445377</v>
      </c>
      <c r="H48" s="87">
        <v>148020000</v>
      </c>
      <c r="I48" s="859">
        <v>146850000</v>
      </c>
      <c r="J48" s="70">
        <v>99.2</v>
      </c>
    </row>
    <row r="49" spans="2:11" x14ac:dyDescent="0.25">
      <c r="B49" s="28">
        <v>375</v>
      </c>
      <c r="C49" s="57" t="s">
        <v>155</v>
      </c>
      <c r="D49" s="87">
        <v>25066729</v>
      </c>
      <c r="E49" s="87">
        <v>41083238.57</v>
      </c>
      <c r="F49" s="87">
        <v>14797693.439999999</v>
      </c>
      <c r="G49" s="87">
        <v>28197951</v>
      </c>
      <c r="H49" s="87">
        <v>25421000</v>
      </c>
      <c r="I49" s="859">
        <v>53817000</v>
      </c>
      <c r="J49" s="70">
        <v>211.7</v>
      </c>
    </row>
    <row r="50" spans="2:11" x14ac:dyDescent="0.25">
      <c r="B50" s="28">
        <v>376</v>
      </c>
      <c r="C50" s="57" t="s">
        <v>57</v>
      </c>
      <c r="D50" s="87">
        <v>5579499</v>
      </c>
      <c r="E50" s="87">
        <v>21720678.5</v>
      </c>
      <c r="F50" s="87">
        <v>4874235.9800000004</v>
      </c>
      <c r="G50" s="87">
        <v>6367540</v>
      </c>
      <c r="H50" s="87">
        <v>10000000</v>
      </c>
      <c r="I50" s="859">
        <v>10600000</v>
      </c>
      <c r="J50" s="70">
        <v>106</v>
      </c>
    </row>
    <row r="51" spans="2:11" x14ac:dyDescent="0.25">
      <c r="B51" s="28">
        <v>377</v>
      </c>
      <c r="C51" s="58" t="s">
        <v>121</v>
      </c>
      <c r="D51" s="87">
        <v>1401082</v>
      </c>
      <c r="E51" s="87">
        <v>8311532.46</v>
      </c>
      <c r="F51" s="87">
        <v>476658.06</v>
      </c>
      <c r="G51" s="87">
        <v>3029738</v>
      </c>
      <c r="H51" s="87">
        <v>300000</v>
      </c>
      <c r="I51" s="859">
        <v>300000</v>
      </c>
      <c r="J51" s="70">
        <v>100</v>
      </c>
    </row>
    <row r="52" spans="2:11" ht="30" x14ac:dyDescent="0.25">
      <c r="B52" s="21">
        <v>378</v>
      </c>
      <c r="C52" s="49" t="s">
        <v>354</v>
      </c>
      <c r="D52" s="87"/>
      <c r="E52" s="87">
        <v>20938457.829999998</v>
      </c>
      <c r="F52" s="87">
        <v>105942776.52</v>
      </c>
      <c r="G52" s="87">
        <v>156284763</v>
      </c>
      <c r="H52" s="87">
        <v>97751465</v>
      </c>
      <c r="I52" s="859">
        <v>63751265</v>
      </c>
      <c r="J52" s="191">
        <v>65.2</v>
      </c>
    </row>
    <row r="53" spans="2:11" x14ac:dyDescent="0.25">
      <c r="B53" s="30">
        <v>381</v>
      </c>
      <c r="C53" s="57" t="s">
        <v>188</v>
      </c>
      <c r="D53" s="87">
        <v>27521198</v>
      </c>
      <c r="E53" s="87">
        <v>13314983.949999999</v>
      </c>
      <c r="F53" s="87">
        <v>34119394.829999998</v>
      </c>
      <c r="G53" s="87">
        <v>31637975</v>
      </c>
      <c r="H53" s="87">
        <v>52000000</v>
      </c>
      <c r="I53" s="859">
        <v>198334000</v>
      </c>
      <c r="J53" s="70">
        <v>381.4</v>
      </c>
    </row>
    <row r="54" spans="2:11" x14ac:dyDescent="0.25">
      <c r="B54" s="28">
        <v>396</v>
      </c>
      <c r="C54" s="57" t="s">
        <v>156</v>
      </c>
      <c r="D54" s="69">
        <v>0</v>
      </c>
      <c r="E54" s="69">
        <v>0</v>
      </c>
      <c r="F54" s="69">
        <v>0</v>
      </c>
      <c r="G54" s="573">
        <v>0</v>
      </c>
      <c r="H54" s="69">
        <v>0</v>
      </c>
      <c r="I54" s="151">
        <v>0</v>
      </c>
      <c r="J54" s="70" t="s">
        <v>89</v>
      </c>
    </row>
    <row r="55" spans="2:11" x14ac:dyDescent="0.25">
      <c r="B55" s="28">
        <v>397</v>
      </c>
      <c r="C55" s="57" t="s">
        <v>157</v>
      </c>
      <c r="D55" s="69">
        <v>148265806</v>
      </c>
      <c r="E55" s="69">
        <v>60916282.490000002</v>
      </c>
      <c r="F55" s="69">
        <v>0</v>
      </c>
      <c r="G55" s="573">
        <v>0</v>
      </c>
      <c r="H55" s="69">
        <v>185000000</v>
      </c>
      <c r="I55" s="151">
        <v>230000000</v>
      </c>
      <c r="J55" s="70">
        <v>124.3</v>
      </c>
    </row>
    <row r="56" spans="2:11" ht="15.75" thickBot="1" x14ac:dyDescent="0.3">
      <c r="B56" s="31">
        <v>398</v>
      </c>
      <c r="C56" s="48" t="s">
        <v>158</v>
      </c>
      <c r="D56" s="71">
        <v>1851069856</v>
      </c>
      <c r="E56" s="71">
        <v>808111649.75</v>
      </c>
      <c r="F56" s="71">
        <v>1152967563.79</v>
      </c>
      <c r="G56" s="71">
        <v>1801739521</v>
      </c>
      <c r="H56" s="71">
        <v>5481951461</v>
      </c>
      <c r="I56" s="151">
        <v>1012100000</v>
      </c>
      <c r="J56" s="70">
        <v>18.5</v>
      </c>
    </row>
    <row r="57" spans="2:11" ht="15.75" thickBot="1" x14ac:dyDescent="0.3">
      <c r="B57" s="32"/>
      <c r="C57" s="770" t="s">
        <v>159</v>
      </c>
      <c r="D57" s="73">
        <v>84273709365</v>
      </c>
      <c r="E57" s="577">
        <v>81745740307.01001</v>
      </c>
      <c r="F57" s="577">
        <v>116456009900.75</v>
      </c>
      <c r="G57" s="577">
        <v>139139285469</v>
      </c>
      <c r="H57" s="577">
        <v>174431571287</v>
      </c>
      <c r="I57" s="577">
        <v>186555322503</v>
      </c>
      <c r="J57" s="155">
        <v>107</v>
      </c>
      <c r="K57" s="62"/>
    </row>
    <row r="58" spans="2:11" ht="15.75" thickTop="1" x14ac:dyDescent="0.25">
      <c r="C58" s="23"/>
      <c r="D58" s="27"/>
      <c r="E58" s="27"/>
      <c r="F58" s="27"/>
      <c r="G58" s="27"/>
      <c r="H58" s="37"/>
      <c r="I58" s="37"/>
    </row>
    <row r="59" spans="2:11" s="23" customFormat="1" x14ac:dyDescent="0.25">
      <c r="I59" s="101"/>
    </row>
    <row r="60" spans="2:11" s="23" customFormat="1" x14ac:dyDescent="0.25">
      <c r="H60" s="154"/>
      <c r="I60" s="154"/>
    </row>
    <row r="61" spans="2:11" s="23" customFormat="1" x14ac:dyDescent="0.25"/>
    <row r="62" spans="2:11" s="23" customFormat="1" x14ac:dyDescent="0.25"/>
    <row r="63" spans="2:11" s="23" customFormat="1" x14ac:dyDescent="0.25"/>
    <row r="64" spans="2:11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  <row r="266" s="23" customFormat="1" x14ac:dyDescent="0.25"/>
    <row r="267" s="23" customFormat="1" x14ac:dyDescent="0.25"/>
    <row r="268" s="23" customFormat="1" x14ac:dyDescent="0.25"/>
    <row r="269" s="23" customFormat="1" x14ac:dyDescent="0.25"/>
    <row r="270" s="23" customFormat="1" x14ac:dyDescent="0.25"/>
    <row r="271" s="23" customFormat="1" x14ac:dyDescent="0.25"/>
    <row r="272" s="23" customFormat="1" x14ac:dyDescent="0.25"/>
    <row r="273" s="23" customFormat="1" x14ac:dyDescent="0.25"/>
    <row r="274" s="23" customFormat="1" x14ac:dyDescent="0.25"/>
    <row r="275" s="23" customFormat="1" x14ac:dyDescent="0.25"/>
    <row r="276" s="23" customFormat="1" x14ac:dyDescent="0.25"/>
    <row r="277" s="23" customFormat="1" x14ac:dyDescent="0.25"/>
    <row r="278" s="23" customFormat="1" x14ac:dyDescent="0.25"/>
    <row r="279" s="23" customFormat="1" x14ac:dyDescent="0.25"/>
    <row r="280" s="23" customFormat="1" x14ac:dyDescent="0.25"/>
    <row r="281" s="23" customFormat="1" x14ac:dyDescent="0.25"/>
    <row r="282" s="23" customFormat="1" x14ac:dyDescent="0.25"/>
    <row r="283" s="23" customFormat="1" x14ac:dyDescent="0.25"/>
    <row r="284" s="23" customFormat="1" x14ac:dyDescent="0.25"/>
    <row r="285" s="23" customFormat="1" x14ac:dyDescent="0.25"/>
    <row r="286" s="23" customFormat="1" x14ac:dyDescent="0.25"/>
    <row r="287" s="23" customFormat="1" x14ac:dyDescent="0.25"/>
    <row r="288" s="23" customFormat="1" x14ac:dyDescent="0.25"/>
    <row r="289" s="23" customFormat="1" x14ac:dyDescent="0.25"/>
    <row r="290" s="23" customFormat="1" x14ac:dyDescent="0.25"/>
    <row r="291" s="23" customFormat="1" x14ac:dyDescent="0.25"/>
    <row r="292" s="23" customFormat="1" x14ac:dyDescent="0.25"/>
    <row r="293" s="23" customFormat="1" x14ac:dyDescent="0.25"/>
    <row r="294" s="23" customFormat="1" x14ac:dyDescent="0.25"/>
    <row r="295" s="23" customFormat="1" x14ac:dyDescent="0.25"/>
    <row r="296" s="23" customFormat="1" x14ac:dyDescent="0.25"/>
    <row r="297" s="23" customFormat="1" x14ac:dyDescent="0.25"/>
    <row r="298" s="23" customFormat="1" x14ac:dyDescent="0.25"/>
    <row r="299" s="23" customFormat="1" x14ac:dyDescent="0.25"/>
    <row r="300" s="23" customFormat="1" x14ac:dyDescent="0.25"/>
    <row r="301" s="23" customFormat="1" x14ac:dyDescent="0.25"/>
    <row r="302" s="23" customFormat="1" x14ac:dyDescent="0.25"/>
    <row r="303" s="23" customFormat="1" x14ac:dyDescent="0.25"/>
    <row r="304" s="23" customFormat="1" x14ac:dyDescent="0.25"/>
    <row r="305" s="23" customFormat="1" x14ac:dyDescent="0.25"/>
    <row r="306" s="23" customFormat="1" x14ac:dyDescent="0.25"/>
    <row r="307" s="23" customFormat="1" x14ac:dyDescent="0.25"/>
    <row r="308" s="23" customFormat="1" x14ac:dyDescent="0.25"/>
    <row r="309" s="23" customFormat="1" x14ac:dyDescent="0.25"/>
    <row r="310" s="23" customFormat="1" x14ac:dyDescent="0.25"/>
    <row r="311" s="23" customFormat="1" x14ac:dyDescent="0.25"/>
    <row r="312" s="23" customFormat="1" x14ac:dyDescent="0.25"/>
    <row r="313" s="23" customFormat="1" x14ac:dyDescent="0.25"/>
    <row r="314" s="23" customFormat="1" x14ac:dyDescent="0.25"/>
    <row r="315" s="23" customFormat="1" x14ac:dyDescent="0.25"/>
    <row r="316" s="23" customFormat="1" x14ac:dyDescent="0.25"/>
    <row r="317" s="23" customFormat="1" x14ac:dyDescent="0.25"/>
    <row r="318" s="23" customFormat="1" x14ac:dyDescent="0.25"/>
    <row r="319" s="23" customFormat="1" x14ac:dyDescent="0.25"/>
    <row r="320" s="23" customFormat="1" x14ac:dyDescent="0.25"/>
    <row r="321" s="23" customFormat="1" x14ac:dyDescent="0.25"/>
    <row r="322" s="23" customFormat="1" x14ac:dyDescent="0.25"/>
    <row r="323" s="23" customFormat="1" x14ac:dyDescent="0.25"/>
    <row r="324" s="23" customFormat="1" x14ac:dyDescent="0.25"/>
    <row r="325" s="23" customFormat="1" x14ac:dyDescent="0.25"/>
    <row r="326" s="23" customFormat="1" x14ac:dyDescent="0.25"/>
    <row r="327" s="23" customFormat="1" x14ac:dyDescent="0.25"/>
    <row r="328" s="23" customFormat="1" x14ac:dyDescent="0.25"/>
    <row r="329" s="23" customFormat="1" x14ac:dyDescent="0.25"/>
    <row r="330" s="23" customFormat="1" x14ac:dyDescent="0.25"/>
    <row r="331" s="23" customFormat="1" x14ac:dyDescent="0.25"/>
    <row r="332" s="23" customFormat="1" x14ac:dyDescent="0.25"/>
    <row r="333" s="23" customFormat="1" x14ac:dyDescent="0.25"/>
    <row r="334" s="23" customFormat="1" x14ac:dyDescent="0.25"/>
    <row r="335" s="23" customFormat="1" x14ac:dyDescent="0.25"/>
    <row r="336" s="23" customFormat="1" x14ac:dyDescent="0.25"/>
    <row r="337" s="23" customFormat="1" x14ac:dyDescent="0.25"/>
    <row r="338" s="23" customFormat="1" x14ac:dyDescent="0.25"/>
    <row r="339" s="23" customFormat="1" x14ac:dyDescent="0.25"/>
    <row r="340" s="23" customFormat="1" x14ac:dyDescent="0.25"/>
    <row r="341" s="23" customFormat="1" x14ac:dyDescent="0.25"/>
    <row r="342" s="23" customFormat="1" x14ac:dyDescent="0.25"/>
    <row r="343" s="23" customFormat="1" x14ac:dyDescent="0.25"/>
    <row r="344" s="23" customFormat="1" x14ac:dyDescent="0.25"/>
    <row r="345" s="23" customFormat="1" x14ac:dyDescent="0.25"/>
    <row r="346" s="23" customFormat="1" x14ac:dyDescent="0.25"/>
    <row r="347" s="23" customFormat="1" x14ac:dyDescent="0.25"/>
    <row r="348" s="23" customFormat="1" x14ac:dyDescent="0.25"/>
    <row r="349" s="23" customFormat="1" x14ac:dyDescent="0.25"/>
    <row r="350" s="23" customFormat="1" x14ac:dyDescent="0.25"/>
    <row r="351" s="23" customFormat="1" x14ac:dyDescent="0.25"/>
    <row r="352" s="23" customFormat="1" x14ac:dyDescent="0.25"/>
    <row r="353" s="23" customFormat="1" x14ac:dyDescent="0.25"/>
    <row r="354" s="23" customFormat="1" x14ac:dyDescent="0.25"/>
    <row r="355" s="23" customFormat="1" x14ac:dyDescent="0.25"/>
    <row r="356" s="23" customFormat="1" x14ac:dyDescent="0.25"/>
    <row r="357" s="23" customFormat="1" x14ac:dyDescent="0.25"/>
    <row r="358" s="23" customFormat="1" x14ac:dyDescent="0.25"/>
    <row r="359" s="23" customFormat="1" x14ac:dyDescent="0.25"/>
    <row r="360" s="23" customFormat="1" x14ac:dyDescent="0.25"/>
    <row r="361" s="23" customFormat="1" x14ac:dyDescent="0.25"/>
    <row r="362" s="23" customFormat="1" x14ac:dyDescent="0.25"/>
    <row r="363" s="23" customFormat="1" x14ac:dyDescent="0.25"/>
    <row r="364" s="23" customFormat="1" x14ac:dyDescent="0.25"/>
    <row r="365" s="23" customFormat="1" x14ac:dyDescent="0.25"/>
    <row r="366" s="23" customFormat="1" x14ac:dyDescent="0.25"/>
    <row r="367" s="23" customFormat="1" x14ac:dyDescent="0.25"/>
    <row r="368" s="23" customFormat="1" x14ac:dyDescent="0.25"/>
    <row r="369" s="23" customFormat="1" x14ac:dyDescent="0.25"/>
    <row r="370" s="23" customFormat="1" x14ac:dyDescent="0.25"/>
    <row r="371" s="23" customFormat="1" x14ac:dyDescent="0.25"/>
    <row r="372" s="23" customFormat="1" x14ac:dyDescent="0.25"/>
    <row r="373" s="23" customFormat="1" x14ac:dyDescent="0.25"/>
    <row r="374" s="23" customFormat="1" x14ac:dyDescent="0.25"/>
    <row r="375" s="23" customFormat="1" x14ac:dyDescent="0.25"/>
    <row r="376" s="23" customFormat="1" x14ac:dyDescent="0.25"/>
    <row r="377" s="23" customFormat="1" x14ac:dyDescent="0.25"/>
    <row r="378" s="23" customFormat="1" x14ac:dyDescent="0.25"/>
    <row r="379" s="23" customFormat="1" x14ac:dyDescent="0.25"/>
    <row r="380" s="23" customFormat="1" x14ac:dyDescent="0.25"/>
    <row r="381" s="23" customFormat="1" x14ac:dyDescent="0.25"/>
    <row r="382" s="23" customFormat="1" x14ac:dyDescent="0.25"/>
    <row r="383" s="23" customFormat="1" x14ac:dyDescent="0.25"/>
    <row r="384" s="23" customFormat="1" x14ac:dyDescent="0.25"/>
    <row r="385" s="23" customFormat="1" x14ac:dyDescent="0.25"/>
    <row r="386" s="23" customFormat="1" x14ac:dyDescent="0.25"/>
    <row r="387" s="23" customFormat="1" x14ac:dyDescent="0.25"/>
    <row r="388" s="23" customFormat="1" x14ac:dyDescent="0.25"/>
    <row r="389" s="23" customFormat="1" x14ac:dyDescent="0.25"/>
    <row r="390" s="23" customFormat="1" x14ac:dyDescent="0.25"/>
    <row r="391" s="23" customFormat="1" x14ac:dyDescent="0.25"/>
    <row r="392" s="23" customFormat="1" x14ac:dyDescent="0.25"/>
    <row r="393" s="23" customFormat="1" x14ac:dyDescent="0.25"/>
    <row r="394" s="23" customFormat="1" x14ac:dyDescent="0.25"/>
    <row r="395" s="23" customFormat="1" x14ac:dyDescent="0.25"/>
    <row r="396" s="23" customFormat="1" x14ac:dyDescent="0.25"/>
    <row r="397" s="23" customFormat="1" x14ac:dyDescent="0.25"/>
    <row r="398" s="23" customFormat="1" x14ac:dyDescent="0.25"/>
    <row r="399" s="23" customFormat="1" x14ac:dyDescent="0.25"/>
    <row r="400" s="23" customFormat="1" x14ac:dyDescent="0.25"/>
    <row r="401" s="23" customFormat="1" x14ac:dyDescent="0.25"/>
    <row r="402" s="23" customFormat="1" x14ac:dyDescent="0.25"/>
    <row r="403" s="23" customFormat="1" x14ac:dyDescent="0.25"/>
    <row r="404" s="23" customFormat="1" x14ac:dyDescent="0.25"/>
    <row r="405" s="23" customFormat="1" x14ac:dyDescent="0.25"/>
    <row r="406" s="23" customFormat="1" x14ac:dyDescent="0.25"/>
    <row r="407" s="23" customFormat="1" x14ac:dyDescent="0.25"/>
    <row r="408" s="23" customFormat="1" x14ac:dyDescent="0.25"/>
    <row r="409" s="23" customFormat="1" x14ac:dyDescent="0.25"/>
    <row r="410" s="23" customFormat="1" x14ac:dyDescent="0.25"/>
    <row r="411" s="23" customFormat="1" x14ac:dyDescent="0.25"/>
    <row r="412" s="23" customFormat="1" x14ac:dyDescent="0.25"/>
    <row r="413" s="23" customFormat="1" x14ac:dyDescent="0.25"/>
    <row r="414" s="23" customFormat="1" x14ac:dyDescent="0.25"/>
    <row r="415" s="23" customFormat="1" x14ac:dyDescent="0.25"/>
    <row r="416" s="23" customFormat="1" x14ac:dyDescent="0.25"/>
    <row r="417" s="23" customFormat="1" x14ac:dyDescent="0.25"/>
    <row r="418" s="23" customFormat="1" x14ac:dyDescent="0.25"/>
    <row r="419" s="23" customFormat="1" x14ac:dyDescent="0.25"/>
    <row r="420" s="23" customFormat="1" x14ac:dyDescent="0.25"/>
    <row r="421" s="23" customFormat="1" x14ac:dyDescent="0.25"/>
    <row r="422" s="23" customFormat="1" x14ac:dyDescent="0.25"/>
    <row r="423" s="23" customFormat="1" x14ac:dyDescent="0.25"/>
    <row r="424" s="23" customFormat="1" x14ac:dyDescent="0.25"/>
    <row r="425" s="23" customFormat="1" x14ac:dyDescent="0.25"/>
    <row r="426" s="23" customFormat="1" x14ac:dyDescent="0.25"/>
    <row r="427" s="23" customFormat="1" x14ac:dyDescent="0.25"/>
    <row r="428" s="23" customFormat="1" x14ac:dyDescent="0.25"/>
    <row r="429" s="23" customFormat="1" x14ac:dyDescent="0.25"/>
    <row r="430" s="23" customFormat="1" x14ac:dyDescent="0.25"/>
    <row r="431" s="23" customFormat="1" x14ac:dyDescent="0.25"/>
    <row r="432" s="23" customFormat="1" x14ac:dyDescent="0.25"/>
    <row r="433" s="23" customFormat="1" x14ac:dyDescent="0.25"/>
    <row r="434" s="23" customFormat="1" x14ac:dyDescent="0.25"/>
    <row r="435" s="23" customFormat="1" x14ac:dyDescent="0.25"/>
    <row r="436" s="23" customFormat="1" x14ac:dyDescent="0.25"/>
    <row r="437" s="23" customFormat="1" x14ac:dyDescent="0.25"/>
    <row r="438" s="23" customFormat="1" x14ac:dyDescent="0.25"/>
    <row r="439" s="23" customFormat="1" x14ac:dyDescent="0.25"/>
    <row r="440" s="23" customFormat="1" x14ac:dyDescent="0.25"/>
    <row r="441" s="23" customFormat="1" x14ac:dyDescent="0.25"/>
    <row r="442" s="23" customFormat="1" x14ac:dyDescent="0.25"/>
    <row r="443" s="23" customFormat="1" x14ac:dyDescent="0.25"/>
    <row r="444" s="23" customFormat="1" x14ac:dyDescent="0.25"/>
    <row r="445" s="23" customFormat="1" x14ac:dyDescent="0.25"/>
    <row r="446" s="23" customFormat="1" x14ac:dyDescent="0.25"/>
    <row r="447" s="23" customFormat="1" x14ac:dyDescent="0.25"/>
    <row r="448" s="23" customFormat="1" x14ac:dyDescent="0.25"/>
    <row r="449" s="23" customFormat="1" x14ac:dyDescent="0.25"/>
    <row r="450" s="23" customFormat="1" x14ac:dyDescent="0.25"/>
    <row r="451" s="23" customFormat="1" x14ac:dyDescent="0.25"/>
    <row r="452" s="23" customFormat="1" x14ac:dyDescent="0.25"/>
    <row r="453" s="23" customFormat="1" x14ac:dyDescent="0.25"/>
    <row r="454" s="23" customFormat="1" x14ac:dyDescent="0.25"/>
    <row r="455" s="23" customFormat="1" x14ac:dyDescent="0.25"/>
    <row r="456" s="23" customFormat="1" x14ac:dyDescent="0.25"/>
    <row r="457" s="23" customFormat="1" x14ac:dyDescent="0.25"/>
    <row r="458" s="23" customFormat="1" x14ac:dyDescent="0.25"/>
    <row r="459" s="23" customFormat="1" x14ac:dyDescent="0.25"/>
    <row r="460" s="23" customFormat="1" x14ac:dyDescent="0.25"/>
    <row r="461" s="23" customFormat="1" x14ac:dyDescent="0.25"/>
    <row r="462" s="23" customFormat="1" x14ac:dyDescent="0.25"/>
    <row r="463" s="23" customFormat="1" x14ac:dyDescent="0.25"/>
    <row r="464" s="23" customFormat="1" x14ac:dyDescent="0.25"/>
    <row r="465" s="23" customFormat="1" x14ac:dyDescent="0.25"/>
    <row r="466" s="23" customFormat="1" x14ac:dyDescent="0.25"/>
    <row r="467" s="23" customFormat="1" x14ac:dyDescent="0.25"/>
    <row r="468" s="23" customFormat="1" x14ac:dyDescent="0.25"/>
    <row r="469" s="23" customFormat="1" x14ac:dyDescent="0.25"/>
    <row r="470" s="23" customFormat="1" x14ac:dyDescent="0.25"/>
    <row r="471" s="23" customFormat="1" x14ac:dyDescent="0.25"/>
    <row r="472" s="23" customFormat="1" x14ac:dyDescent="0.25"/>
    <row r="473" s="23" customFormat="1" x14ac:dyDescent="0.25"/>
    <row r="474" s="23" customFormat="1" x14ac:dyDescent="0.25"/>
    <row r="475" s="23" customFormat="1" x14ac:dyDescent="0.25"/>
    <row r="476" s="23" customFormat="1" x14ac:dyDescent="0.25"/>
    <row r="477" s="23" customFormat="1" x14ac:dyDescent="0.25"/>
    <row r="478" s="23" customFormat="1" x14ac:dyDescent="0.25"/>
    <row r="479" s="23" customFormat="1" x14ac:dyDescent="0.25"/>
    <row r="480" s="23" customFormat="1" x14ac:dyDescent="0.25"/>
    <row r="481" s="23" customFormat="1" x14ac:dyDescent="0.25"/>
    <row r="482" s="23" customFormat="1" x14ac:dyDescent="0.25"/>
    <row r="483" s="23" customFormat="1" x14ac:dyDescent="0.25"/>
    <row r="484" s="23" customFormat="1" x14ac:dyDescent="0.25"/>
    <row r="485" s="23" customFormat="1" x14ac:dyDescent="0.25"/>
    <row r="486" s="23" customFormat="1" x14ac:dyDescent="0.25"/>
    <row r="487" s="23" customFormat="1" x14ac:dyDescent="0.25"/>
    <row r="488" s="23" customFormat="1" x14ac:dyDescent="0.25"/>
    <row r="489" s="23" customFormat="1" x14ac:dyDescent="0.25"/>
    <row r="490" s="23" customFormat="1" x14ac:dyDescent="0.25"/>
    <row r="491" s="23" customFormat="1" x14ac:dyDescent="0.25"/>
    <row r="492" s="23" customFormat="1" x14ac:dyDescent="0.25"/>
    <row r="493" s="23" customFormat="1" x14ac:dyDescent="0.25"/>
    <row r="494" s="23" customFormat="1" x14ac:dyDescent="0.25"/>
    <row r="495" s="23" customFormat="1" x14ac:dyDescent="0.25"/>
    <row r="496" s="23" customFormat="1" x14ac:dyDescent="0.25"/>
    <row r="497" s="23" customFormat="1" x14ac:dyDescent="0.25"/>
    <row r="498" s="23" customFormat="1" x14ac:dyDescent="0.25"/>
    <row r="499" s="23" customFormat="1" x14ac:dyDescent="0.25"/>
    <row r="500" s="23" customFormat="1" x14ac:dyDescent="0.25"/>
    <row r="501" s="23" customFormat="1" x14ac:dyDescent="0.25"/>
    <row r="502" s="23" customFormat="1" x14ac:dyDescent="0.25"/>
    <row r="503" s="23" customFormat="1" x14ac:dyDescent="0.25"/>
    <row r="504" s="23" customFormat="1" x14ac:dyDescent="0.25"/>
    <row r="505" s="23" customFormat="1" x14ac:dyDescent="0.25"/>
    <row r="506" s="23" customFormat="1" x14ac:dyDescent="0.25"/>
    <row r="507" s="23" customFormat="1" x14ac:dyDescent="0.25"/>
    <row r="508" s="23" customFormat="1" x14ac:dyDescent="0.25"/>
    <row r="509" s="23" customFormat="1" x14ac:dyDescent="0.25"/>
    <row r="510" s="23" customFormat="1" x14ac:dyDescent="0.25"/>
    <row r="511" s="23" customFormat="1" x14ac:dyDescent="0.25"/>
    <row r="512" s="23" customFormat="1" x14ac:dyDescent="0.25"/>
    <row r="513" s="23" customFormat="1" x14ac:dyDescent="0.25"/>
    <row r="514" s="23" customFormat="1" x14ac:dyDescent="0.25"/>
    <row r="515" s="23" customFormat="1" x14ac:dyDescent="0.25"/>
    <row r="516" s="23" customFormat="1" x14ac:dyDescent="0.25"/>
    <row r="517" s="23" customFormat="1" x14ac:dyDescent="0.25"/>
  </sheetData>
  <mergeCells count="1">
    <mergeCell ref="B3:J3"/>
  </mergeCells>
  <phoneticPr fontId="0" type="noConversion"/>
  <printOptions horizontalCentered="1"/>
  <pageMargins left="0" right="0" top="0.19685039370078741" bottom="0.19685039370078741" header="0.47244094488188981" footer="0.47244094488188981"/>
  <pageSetup paperSize="9" scale="62" fitToWidth="0" orientation="landscape" r:id="rId1"/>
  <headerFooter alignWithMargins="0"/>
  <rowBreaks count="1" manualBreakCount="1">
    <brk id="60" min="1" max="26" man="1"/>
  </rowBreaks>
  <ignoredErrors>
    <ignoredError sqref="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23</vt:i4>
      </vt:variant>
    </vt:vector>
  </HeadingPairs>
  <TitlesOfParts>
    <vt:vector size="46" baseType="lpstr">
      <vt:lpstr>OBAL</vt:lpstr>
      <vt:lpstr>TITUL</vt:lpstr>
      <vt:lpstr>T-1-příjmy-SR</vt:lpstr>
      <vt:lpstr>T-1-výdajeSR_druhově</vt:lpstr>
      <vt:lpstr>T-2-výdaje SR_odvětví</vt:lpstr>
      <vt:lpstr>T-3-příjmy kap-3 </vt:lpstr>
      <vt:lpstr>T-4-výd celkem-4</vt:lpstr>
      <vt:lpstr>T-5-běž výd </vt:lpstr>
      <vt:lpstr>T-6-kap výd</vt:lpstr>
      <vt:lpstr>T-7-EU</vt:lpstr>
      <vt:lpstr>T-8-FM</vt:lpstr>
      <vt:lpstr>T-9-VPS-výdaje_</vt:lpstr>
      <vt:lpstr>Tab.10 -Platy OSS+PO</vt:lpstr>
      <vt:lpstr>Tab.11- platy-ÚO</vt:lpstr>
      <vt:lpstr>Tab.12-platy-st_správa</vt:lpstr>
      <vt:lpstr>Tab.13-platy SOBCPO</vt:lpstr>
      <vt:lpstr>Tab.14-platy ostatní OSS</vt:lpstr>
      <vt:lpstr>Tab.15-platy přísp-organ</vt:lpstr>
      <vt:lpstr>Tab.16 - platy vývoj OSS+PO</vt:lpstr>
      <vt:lpstr>T17- počty zam EUFM </vt:lpstr>
      <vt:lpstr>T-18 VVaI</vt:lpstr>
      <vt:lpstr>T-19-OSFA_</vt:lpstr>
      <vt:lpstr>T-20-ZÁRUKY</vt:lpstr>
      <vt:lpstr>'T17- počty zam EUFM '!Názvy_tisku</vt:lpstr>
      <vt:lpstr>'T-1-příjmy-SR'!Názvy_tisku</vt:lpstr>
      <vt:lpstr>'T-1-výdajeSR_druhově'!Názvy_tisku</vt:lpstr>
      <vt:lpstr>'T-2-výdaje SR_odvětví'!Názvy_tisku</vt:lpstr>
      <vt:lpstr>'T-7-EU'!Názvy_tisku</vt:lpstr>
      <vt:lpstr>'T-9-VPS-výdaje_'!Názvy_tisku</vt:lpstr>
      <vt:lpstr>'T17- počty zam EUFM '!Oblast_tisku</vt:lpstr>
      <vt:lpstr>'T-1-příjmy-SR'!Oblast_tisku</vt:lpstr>
      <vt:lpstr>'T-1-výdajeSR_druhově'!Oblast_tisku</vt:lpstr>
      <vt:lpstr>'T-2-výdaje SR_odvětví'!Oblast_tisku</vt:lpstr>
      <vt:lpstr>'T-3-příjmy kap-3 '!Oblast_tisku</vt:lpstr>
      <vt:lpstr>'T-4-výd celkem-4'!Oblast_tisku</vt:lpstr>
      <vt:lpstr>'T-5-běž výd '!Oblast_tisku</vt:lpstr>
      <vt:lpstr>'T-6-kap výd'!Oblast_tisku</vt:lpstr>
      <vt:lpstr>'T-7-EU'!Oblast_tisku</vt:lpstr>
      <vt:lpstr>'T-8-FM'!Oblast_tisku</vt:lpstr>
      <vt:lpstr>'T-9-VPS-výdaje_'!Oblast_tisku</vt:lpstr>
      <vt:lpstr>'Tab.10 -Platy OSS+PO'!Oblast_tisku</vt:lpstr>
      <vt:lpstr>'Tab.11- platy-ÚO'!Oblast_tisku</vt:lpstr>
      <vt:lpstr>'Tab.13-platy SOBCPO'!Oblast_tisku</vt:lpstr>
      <vt:lpstr>'Tab.14-platy ostatní OSS'!Oblast_tisku</vt:lpstr>
      <vt:lpstr>'Tab.15-platy přísp-organ'!Oblast_tisku</vt:lpstr>
      <vt:lpstr>TITUL!Oblast_tisku</vt:lpstr>
    </vt:vector>
  </TitlesOfParts>
  <Company>MF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Bakeš Karel Ing.</cp:lastModifiedBy>
  <cp:lastPrinted>2020-10-27T14:27:38Z</cp:lastPrinted>
  <dcterms:created xsi:type="dcterms:W3CDTF">1998-07-06T15:26:37Z</dcterms:created>
  <dcterms:modified xsi:type="dcterms:W3CDTF">2020-10-27T15:42:10Z</dcterms:modified>
</cp:coreProperties>
</file>