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5" windowWidth="14520" windowHeight="13080" activeTab="5"/>
  </bookViews>
  <sheets>
    <sheet name="1-Os2020-R2021" sheetId="47" r:id="rId1"/>
    <sheet name="2-podíly na RUD" sheetId="41" r:id="rId2"/>
    <sheet name="3-RUD schéma" sheetId="36" r:id="rId3"/>
    <sheet name="4-daně" sheetId="19" r:id="rId4"/>
    <sheet name="5-dotaceVPS" sheetId="29" r:id="rId5"/>
    <sheet name="6-výdajeEDS-SMVS" sheetId="13" r:id="rId6"/>
    <sheet name="7-veřejné opatrovnictví Praha" sheetId="49" r:id="rId7"/>
    <sheet name="8-občanské průkazy Praha" sheetId="50" r:id="rId8"/>
    <sheet name="9-matriční úřady Praha" sheetId="51" r:id="rId9"/>
    <sheet name="10-živnostenské úřady Praha" sheetId="52" r:id="rId10"/>
    <sheet name="11-konstrukce příspěvku kraje" sheetId="53" r:id="rId11"/>
  </sheets>
  <definedNames>
    <definedName name="_xlnm.Print_Titles" localSheetId="0">'1-Os2020-R2021'!$A:$A</definedName>
    <definedName name="_xlnm.Print_Area" localSheetId="9">'10-živnostenské úřady Praha'!$A$1:$D$27</definedName>
    <definedName name="_xlnm.Print_Area" localSheetId="0">'1-Os2020-R2021'!$A$1:$L$21</definedName>
    <definedName name="_xlnm.Print_Area" localSheetId="1">'2-podíly na RUD'!$A$1:$J$24</definedName>
    <definedName name="_xlnm.Print_Area" localSheetId="2">'3-RUD schéma'!$A$1:$V$49</definedName>
    <definedName name="_xlnm.Print_Area" localSheetId="6">'7-veřejné opatrovnictví Praha'!$A$1:$E$30</definedName>
    <definedName name="_xlnm.Print_Area" localSheetId="7">'8-občanské průkazy Praha'!$A$1:$E$27</definedName>
    <definedName name="_xlnm.Print_Area" localSheetId="8">'9-matriční úřady Praha'!$A$1:$H$28</definedName>
  </definedNames>
  <calcPr calcId="145621"/>
</workbook>
</file>

<file path=xl/calcChain.xml><?xml version="1.0" encoding="utf-8"?>
<calcChain xmlns="http://schemas.openxmlformats.org/spreadsheetml/2006/main">
  <c r="K8" i="47" l="1"/>
  <c r="H8" i="47"/>
  <c r="I8" i="47"/>
  <c r="G8" i="47"/>
  <c r="G19" i="19" l="1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5" i="19"/>
  <c r="E9" i="13" l="1"/>
  <c r="D9" i="13"/>
  <c r="C9" i="13"/>
  <c r="I20" i="53"/>
  <c r="H20" i="53"/>
  <c r="F20" i="53"/>
  <c r="E20" i="53"/>
  <c r="D20" i="53"/>
  <c r="C20" i="53"/>
  <c r="J19" i="53"/>
  <c r="J18" i="53"/>
  <c r="J17" i="53"/>
  <c r="J16" i="53"/>
  <c r="J15" i="53"/>
  <c r="J14" i="53"/>
  <c r="J13" i="53"/>
  <c r="J12" i="53"/>
  <c r="J11" i="53"/>
  <c r="J10" i="53"/>
  <c r="J9" i="53"/>
  <c r="J8" i="53"/>
  <c r="J7" i="53"/>
  <c r="J20" i="53" s="1"/>
  <c r="D27" i="52"/>
  <c r="D26" i="52"/>
  <c r="D25" i="52"/>
  <c r="D24" i="52"/>
  <c r="D23" i="52"/>
  <c r="D22" i="52"/>
  <c r="D21" i="52"/>
  <c r="D20" i="52"/>
  <c r="D19" i="52"/>
  <c r="D18" i="52"/>
  <c r="D17" i="52"/>
  <c r="D16" i="52"/>
  <c r="D15" i="52"/>
  <c r="D14" i="52"/>
  <c r="D13" i="52"/>
  <c r="D12" i="52"/>
  <c r="D11" i="52"/>
  <c r="D10" i="52"/>
  <c r="D9" i="52"/>
  <c r="D8" i="52"/>
  <c r="D7" i="52"/>
  <c r="D6" i="52"/>
  <c r="H28" i="51"/>
  <c r="H27" i="51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10" i="51"/>
  <c r="H9" i="51"/>
  <c r="H8" i="51"/>
  <c r="H7" i="51"/>
  <c r="H6" i="51"/>
  <c r="E27" i="50"/>
  <c r="E26" i="50"/>
  <c r="E25" i="50"/>
  <c r="E24" i="50"/>
  <c r="E23" i="50"/>
  <c r="E22" i="50"/>
  <c r="E21" i="50"/>
  <c r="E20" i="50"/>
  <c r="E19" i="50"/>
  <c r="E18" i="50"/>
  <c r="E17" i="50"/>
  <c r="E16" i="50"/>
  <c r="E15" i="50"/>
  <c r="E14" i="50"/>
  <c r="E13" i="50"/>
  <c r="E12" i="50"/>
  <c r="E11" i="50"/>
  <c r="E10" i="50"/>
  <c r="E9" i="50"/>
  <c r="E8" i="50"/>
  <c r="E7" i="50"/>
  <c r="E6" i="50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D7" i="49"/>
  <c r="D6" i="49"/>
  <c r="I13" i="47" l="1"/>
  <c r="H13" i="47"/>
  <c r="G13" i="47"/>
  <c r="F13" i="47"/>
  <c r="E13" i="47"/>
  <c r="D13" i="47"/>
  <c r="C13" i="47"/>
  <c r="B13" i="47"/>
  <c r="K10" i="47"/>
  <c r="I10" i="47"/>
  <c r="H10" i="47"/>
  <c r="G10" i="47"/>
  <c r="F10" i="47"/>
  <c r="E10" i="47"/>
  <c r="D10" i="47"/>
  <c r="C10" i="47"/>
  <c r="B10" i="47"/>
  <c r="K14" i="47" l="1"/>
  <c r="H14" i="47"/>
  <c r="F14" i="47"/>
  <c r="E14" i="47"/>
  <c r="D14" i="47"/>
  <c r="C14" i="47"/>
  <c r="B14" i="47"/>
  <c r="G14" i="47"/>
  <c r="I14" i="47"/>
  <c r="E8" i="13" l="1"/>
  <c r="C20" i="19"/>
  <c r="E7" i="13" l="1"/>
  <c r="B4" i="29"/>
  <c r="D6" i="29" l="1"/>
  <c r="C6" i="29"/>
  <c r="B6" i="29"/>
  <c r="D4" i="29"/>
  <c r="C4" i="29"/>
  <c r="B10" i="29" l="1"/>
  <c r="K14" i="19" l="1"/>
  <c r="K13" i="19"/>
  <c r="K12" i="19"/>
  <c r="K11" i="19"/>
  <c r="K10" i="19"/>
  <c r="K9" i="19"/>
  <c r="K8" i="19"/>
  <c r="K7" i="19"/>
  <c r="K6" i="19"/>
  <c r="K5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E20" i="19" l="1"/>
  <c r="B20" i="19"/>
  <c r="J20" i="19" l="1"/>
  <c r="I19" i="19" l="1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F20" i="19" l="1"/>
  <c r="E9" i="29"/>
  <c r="E8" i="29"/>
  <c r="E7" i="29"/>
  <c r="D10" i="29"/>
  <c r="E5" i="29"/>
  <c r="K20" i="19" l="1"/>
  <c r="I20" i="19"/>
  <c r="H20" i="19"/>
  <c r="G20" i="19"/>
  <c r="D20" i="19"/>
  <c r="C10" i="29"/>
  <c r="E6" i="29"/>
  <c r="E4" i="29"/>
  <c r="E10" i="29" l="1"/>
</calcChain>
</file>

<file path=xl/sharedStrings.xml><?xml version="1.0" encoding="utf-8"?>
<sst xmlns="http://schemas.openxmlformats.org/spreadsheetml/2006/main" count="269" uniqueCount="199">
  <si>
    <t>(v mld. Kč)</t>
  </si>
  <si>
    <t>Daňový příjem</t>
  </si>
  <si>
    <t>celkem</t>
  </si>
  <si>
    <t xml:space="preserve"> Daň z přidané hodnoty </t>
  </si>
  <si>
    <t xml:space="preserve"> Daň z příjmů právnických osob celkem</t>
  </si>
  <si>
    <t xml:space="preserve">    Daň z příjmů právnických osob</t>
  </si>
  <si>
    <t xml:space="preserve">    Daň z příjmů právnických osob plac. kraji a obcemi</t>
  </si>
  <si>
    <t xml:space="preserve"> Daň z příjmů fyzických osob celkem</t>
  </si>
  <si>
    <t xml:space="preserve">    Daň z příjmů fyzických osob - zvláštní sazba</t>
  </si>
  <si>
    <t xml:space="preserve">        daň ze závislé činnosti - 1,5 % motivace</t>
  </si>
  <si>
    <t>Ukazatel</t>
  </si>
  <si>
    <t>Kraje</t>
  </si>
  <si>
    <t>Nedaňové příjmy</t>
  </si>
  <si>
    <t>Kapitálové příjmy</t>
  </si>
  <si>
    <r>
      <t>Vlastní příjmy</t>
    </r>
    <r>
      <rPr>
        <b/>
        <sz val="8"/>
        <rFont val="Arial CE"/>
        <family val="2"/>
        <charset val="238"/>
      </rPr>
      <t/>
    </r>
  </si>
  <si>
    <t>Příjmy celkem</t>
  </si>
  <si>
    <t>Běžné výdaje</t>
  </si>
  <si>
    <t>Kapitálové výdaje</t>
  </si>
  <si>
    <t>Výdaje celkem</t>
  </si>
  <si>
    <t>S a l d o</t>
  </si>
  <si>
    <t>Dobrovolné svazky obcí</t>
  </si>
  <si>
    <t>Obce</t>
  </si>
  <si>
    <t>Hl. m. Praha*</t>
  </si>
  <si>
    <t>Celkem</t>
  </si>
  <si>
    <t>Finanční vztahy státního rozpočtu k rozpočtům územních samosprávných celků</t>
  </si>
  <si>
    <t>Další prostředky pro územní samosprávné celky</t>
  </si>
  <si>
    <t>Prostředky pro řešení aktuálních problémů územních samosprávných celků</t>
  </si>
  <si>
    <t>Obce 
a hl. m. Praha</t>
  </si>
  <si>
    <t>CELKEM</t>
  </si>
  <si>
    <t>Regionální rady</t>
  </si>
  <si>
    <t>Vybrané dotace územním samosprávným celkům z kapitoly VPS celkem</t>
  </si>
  <si>
    <t>Výdaje vedené v  informačním systému programového financování EDS/SMVS celkem</t>
  </si>
  <si>
    <t>Obce a                   hl. m. Praha</t>
  </si>
  <si>
    <t>Obce a                       hl. m. Praha</t>
  </si>
  <si>
    <t>(v  Kč)</t>
  </si>
  <si>
    <t xml:space="preserve"> Daň z nemovitých věcí</t>
  </si>
  <si>
    <t>kraje</t>
  </si>
  <si>
    <t>obce</t>
  </si>
  <si>
    <t xml:space="preserve">**) Jedná se o údaje po konsolidaci, tj. součet na úrovni republiky je odlišný od součtu jednotlivých úrovní, tj. obcí, DSO, krajů a regionálních rad. Smyslem konsolidace je očistit údaje o interní přesuny peněžních postředků uvnitř jednotky nebo  mezi jednotkami na úrovni sumářů, za které se operace sledují. </t>
  </si>
  <si>
    <t>2) Jedná se o propočet vycházející z predikce celostátního inkasa, vliv zpoždění při převodech daňových příjmů v závěru roku není zohledněn.</t>
  </si>
  <si>
    <t xml:space="preserve">Obce </t>
  </si>
  <si>
    <t>Výdaje stanovené zvláštními zákony nebo dalšími právními předpisy**)</t>
  </si>
  <si>
    <t>Městská část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</si>
  <si>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</si>
  <si>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</si>
  <si>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</si>
  <si>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</si>
  <si>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</si>
  <si>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</si>
  <si>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</si>
  <si>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</si>
  <si>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</si>
  <si>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</si>
  <si>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</si>
  <si>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</si>
  <si>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</si>
  <si>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</si>
  <si>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</si>
  <si>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</si>
  <si>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</si>
  <si>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</si>
  <si>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</si>
  <si>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</si>
  <si>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</si>
  <si>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</si>
  <si>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 xml:space="preserve"> Daň z hazardních her</t>
  </si>
  <si>
    <t xml:space="preserve"> Poplatky za znečišťování životního prostředí</t>
  </si>
  <si>
    <t xml:space="preserve">    Daň z příjmů fyzických osob - placená poplatníky celkem </t>
  </si>
  <si>
    <t xml:space="preserve">        daň z přiznání - sdílená část výnosu</t>
  </si>
  <si>
    <t xml:space="preserve">    Daň z příjmů fyzických osob - placená plátci celkem</t>
  </si>
  <si>
    <t xml:space="preserve">        daň ze závislé činnosti - sdílená část výnosu</t>
  </si>
  <si>
    <t xml:space="preserve"> Místní , správní a ostatní poplatky </t>
  </si>
  <si>
    <t>Příspěvek na výkon státní správy</t>
  </si>
  <si>
    <r>
      <t>Daňové příjmy</t>
    </r>
    <r>
      <rPr>
        <vertAlign val="superscript"/>
        <sz val="8"/>
        <rFont val="Calibri"/>
        <family val="2"/>
        <charset val="238"/>
      </rPr>
      <t>*)</t>
    </r>
  </si>
  <si>
    <r>
      <t>CELKEM      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</si>
  <si>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r>
      <t>CELKEM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</si>
  <si>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r>
      <t>obce</t>
    </r>
    <r>
      <rPr>
        <b/>
        <vertAlign val="superscript"/>
        <sz val="8"/>
        <rFont val="Calibri"/>
        <family val="2"/>
        <charset val="238"/>
      </rPr>
      <t>1)</t>
    </r>
  </si>
  <si>
    <r>
      <t xml:space="preserve"> DAŇOVÉ PŘÍJMY CELKEM </t>
    </r>
    <r>
      <rPr>
        <b/>
        <vertAlign val="superscript"/>
        <sz val="8"/>
        <rFont val="Calibri"/>
        <family val="2"/>
        <charset val="238"/>
      </rPr>
      <t>2)</t>
    </r>
  </si>
  <si>
    <t>(v Kč)</t>
  </si>
  <si>
    <t>Výše příspěvku</t>
  </si>
  <si>
    <t>Počet obyvatel</t>
  </si>
  <si>
    <t>Magistrát HMP</t>
  </si>
  <si>
    <t xml:space="preserve">Výše příspěvku </t>
  </si>
  <si>
    <t>Počet úvazků při odhadu funkce s koeficienty A, B, C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</si>
  <si>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</si>
  <si>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</si>
  <si>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</si>
  <si>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</si>
  <si>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</si>
  <si>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</si>
  <si>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</si>
  <si>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</si>
  <si>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</si>
  <si>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</si>
  <si>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</si>
  <si>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</si>
  <si>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</si>
  <si>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Celkem/průměr</t>
  </si>
  <si>
    <t>sl.1</t>
  </si>
  <si>
    <t>sl. 3</t>
  </si>
  <si>
    <t>sl. 2</t>
  </si>
  <si>
    <t>sl. 4</t>
  </si>
  <si>
    <t>sl. 6</t>
  </si>
  <si>
    <t>sl. 7</t>
  </si>
  <si>
    <t>*) Hl. m. Praha může získat stejně jako další oprávnění příjemci po splnění stanovených podmínek dotaci i z jiných položek ukazatele "Další prostředky pro územní samosprávné celky"                                 a z ukazatele "Výdaje vedené v  informačním systému programového financování EDS/SMVS celkem", pokud splní podmínky vyhlášených dotačních výzev k příslušným programům kapitoly Všeobecná pokladní správa. Výše těchto prostředků pro hl. m. Prahu není v tabulce uvedena, protože v době sestavování rozpočtu ji nelze odhadnout.</t>
  </si>
  <si>
    <t>29823-</t>
  </si>
  <si>
    <t>Podpora rozvoje a obnovy obecní infrastruktury a občanské vybavenosti</t>
  </si>
  <si>
    <t>2001-2007</t>
  </si>
  <si>
    <t>2008-2011</t>
  </si>
  <si>
    <t>2013-2015</t>
  </si>
  <si>
    <t>2002-2004</t>
  </si>
  <si>
    <t>2005-2011</t>
  </si>
  <si>
    <t>Vývoj podílu obcí a krajů na stanovené části výnosu daní dle zákona č. 243/2000 Sb., o rozpočtovém určení daní, ve znění pozdějších předpisů</t>
  </si>
  <si>
    <t>Daň z přidané hodnoty</t>
  </si>
  <si>
    <t>Daň z příjmů právnických osob</t>
  </si>
  <si>
    <r>
      <t>Daň z příjmů fyzických osob - zvlášní sazba</t>
    </r>
    <r>
      <rPr>
        <i/>
        <sz val="9"/>
        <color rgb="FF000000"/>
        <rFont val="Calibri"/>
        <family val="2"/>
        <charset val="238"/>
        <scheme val="minor"/>
      </rPr>
      <t xml:space="preserve"> (= vybíraná srážkou)</t>
    </r>
  </si>
  <si>
    <r>
      <t xml:space="preserve">Daň z příjmů fyzických osob - placená poplatníky </t>
    </r>
    <r>
      <rPr>
        <i/>
        <sz val="9"/>
        <color rgb="FF000000"/>
        <rFont val="Calibri"/>
        <family val="2"/>
        <charset val="238"/>
        <scheme val="minor"/>
      </rPr>
      <t>(= daň z přiznání)</t>
    </r>
  </si>
  <si>
    <r>
      <t xml:space="preserve">Daň z nemovitých věcí dle </t>
    </r>
    <r>
      <rPr>
        <b/>
        <i/>
        <sz val="9"/>
        <color rgb="FF000000"/>
        <rFont val="Calibri"/>
        <family val="2"/>
        <charset val="238"/>
        <scheme val="minor"/>
      </rPr>
      <t>umístění nemovité věci</t>
    </r>
  </si>
  <si>
    <r>
      <t>Daň z příjmů fyzických osob placená plátci</t>
    </r>
    <r>
      <rPr>
        <b/>
        <i/>
        <sz val="9"/>
        <color rgb="FF000000"/>
        <rFont val="Calibri"/>
        <family val="2"/>
        <charset val="238"/>
        <scheme val="minor"/>
      </rPr>
      <t xml:space="preserve">  </t>
    </r>
    <r>
      <rPr>
        <i/>
        <sz val="9"/>
        <color rgb="FF000000"/>
        <rFont val="Calibri"/>
        <family val="2"/>
        <charset val="238"/>
        <scheme val="minor"/>
      </rPr>
      <t>(= ze závislé činnosti</t>
    </r>
    <r>
      <rPr>
        <b/>
        <sz val="9"/>
        <color rgb="FF000000"/>
        <rFont val="Calibri"/>
        <family val="2"/>
        <charset val="238"/>
        <scheme val="minor"/>
      </rPr>
      <t xml:space="preserve">) podle </t>
    </r>
    <r>
      <rPr>
        <b/>
        <i/>
        <sz val="9"/>
        <color rgb="FF000000"/>
        <rFont val="Calibri"/>
        <family val="2"/>
        <charset val="238"/>
        <scheme val="minor"/>
      </rPr>
      <t>počtu zaměstnanců</t>
    </r>
    <r>
      <rPr>
        <b/>
        <sz val="9"/>
        <color rgb="FF000000"/>
        <rFont val="Calibri"/>
        <family val="2"/>
        <charset val="238"/>
        <scheme val="minor"/>
      </rPr>
      <t xml:space="preserve"> s výkonem práce v obci 
</t>
    </r>
    <r>
      <rPr>
        <i/>
        <sz val="9"/>
        <color rgb="FF000000"/>
        <rFont val="Calibri"/>
        <family val="2"/>
        <charset val="238"/>
        <scheme val="minor"/>
      </rPr>
      <t>(v zákoně od r. 2002)</t>
    </r>
  </si>
  <si>
    <r>
      <t>Daň z příjmů fyzických osob - placená poplatníky (</t>
    </r>
    <r>
      <rPr>
        <i/>
        <sz val="9"/>
        <color rgb="FF000000"/>
        <rFont val="Calibri"/>
        <family val="2"/>
        <charset val="238"/>
        <scheme val="minor"/>
      </rPr>
      <t>= daň z přiznání</t>
    </r>
    <r>
      <rPr>
        <b/>
        <sz val="9"/>
        <color rgb="FF000000"/>
        <rFont val="Calibri"/>
        <family val="2"/>
        <charset val="238"/>
        <scheme val="minor"/>
      </rPr>
      <t xml:space="preserve">) </t>
    </r>
    <r>
      <rPr>
        <b/>
        <i/>
        <sz val="9"/>
        <color rgb="FF000000"/>
        <rFont val="Calibri"/>
        <family val="2"/>
        <charset val="238"/>
        <scheme val="minor"/>
      </rPr>
      <t>dle bydliště</t>
    </r>
    <r>
      <rPr>
        <b/>
        <sz val="9"/>
        <color rgb="FF000000"/>
        <rFont val="Calibri"/>
        <family val="2"/>
        <charset val="238"/>
        <scheme val="minor"/>
      </rPr>
      <t xml:space="preserve"> FO podávající přiznání</t>
    </r>
  </si>
  <si>
    <r>
      <t xml:space="preserve">Daň z příjmů fyzických osob - placená plátci </t>
    </r>
    <r>
      <rPr>
        <i/>
        <sz val="9"/>
        <color rgb="FF000000"/>
        <rFont val="Calibri"/>
        <family val="2"/>
        <charset val="238"/>
        <scheme val="minor"/>
      </rPr>
      <t xml:space="preserve">(= ze závislé činnosti)  </t>
    </r>
  </si>
  <si>
    <r>
      <t xml:space="preserve">*) Obec (kraj) je příjemcem 100% DPPO v případě, kdy je jejím </t>
    </r>
    <r>
      <rPr>
        <i/>
        <sz val="9"/>
        <color theme="1"/>
        <rFont val="Calibri"/>
        <family val="2"/>
        <charset val="238"/>
        <scheme val="minor"/>
      </rPr>
      <t>poplatníkem</t>
    </r>
    <r>
      <rPr>
        <sz val="9"/>
        <color theme="1"/>
        <rFont val="Calibri"/>
        <family val="2"/>
        <charset val="238"/>
        <scheme val="minor"/>
      </rPr>
      <t xml:space="preserve"> (s výjimkou daně placené srážkou).</t>
    </r>
  </si>
  <si>
    <t>29824-</t>
  </si>
  <si>
    <t>Podpora a rozvoj oblastí života obcí a krajů, kterým stanovila prioritu vláda ČR</t>
  </si>
  <si>
    <t xml:space="preserve">Počet opatrovanců </t>
  </si>
  <si>
    <t xml:space="preserve">Příspěvek </t>
  </si>
  <si>
    <t>Praha  1</t>
  </si>
  <si>
    <t>Praha  2</t>
  </si>
  <si>
    <t>Praha  3</t>
  </si>
  <si>
    <t>Praha  4</t>
  </si>
  <si>
    <t>Praha  5</t>
  </si>
  <si>
    <t>Praha  6</t>
  </si>
  <si>
    <t>Praha  7</t>
  </si>
  <si>
    <t>Praha  8</t>
  </si>
  <si>
    <t>Praha  9</t>
  </si>
  <si>
    <t>Praha  10</t>
  </si>
  <si>
    <t>Praha  11</t>
  </si>
  <si>
    <t>Praha  12</t>
  </si>
  <si>
    <t>Praha  13</t>
  </si>
  <si>
    <t>Praha  14</t>
  </si>
  <si>
    <t>Praha  15</t>
  </si>
  <si>
    <t>Praha  16</t>
  </si>
  <si>
    <t>Praha  17</t>
  </si>
  <si>
    <t>Praha  18</t>
  </si>
  <si>
    <t>Praha  19</t>
  </si>
  <si>
    <t>Praha  20</t>
  </si>
  <si>
    <t>Praha  21</t>
  </si>
  <si>
    <t>Praha  22</t>
  </si>
  <si>
    <t>Praha - Petrovice</t>
  </si>
  <si>
    <t>Praha - Lysolaje</t>
  </si>
  <si>
    <t>Praha - Zbraslav</t>
  </si>
  <si>
    <t>pro obce a kraje v kapitole Všeobecná pokladní správa</t>
  </si>
  <si>
    <t>*) Daňové příjmy hlavního města Prahy podle § 3 odst. 2 zákona č. 243/2000 Sb., kterým jsou definovány daňové příjmy krajů, jsou z důvodu zajištění  srovnatelnosti obsaženy ve sloupci "Obce a hl. m. Praha", nikoliv ve sloupci "Kraje", jak je tomu u daňové predikce v Příloze č. 4.</t>
  </si>
  <si>
    <t>(v  tis. Kč)</t>
  </si>
  <si>
    <t xml:space="preserve">2018-2020 </t>
  </si>
  <si>
    <t>2018-2020</t>
  </si>
  <si>
    <t>hl. m. Prahy sloupec obsahuje pouze daňové příjmy, které hl. m. Praha získává jako obec (na rozdíl od Přílohy č. 1).</t>
  </si>
  <si>
    <t>Příspěvek na výkon státní správy pro hl. m. Prahu v roce 2022 - výkon veřejného opatrovnictví</t>
  </si>
  <si>
    <t xml:space="preserve">Příspěvek na výkon státní správy pro hl. m. Prahu v roce 2022  - vydávání občanských průkazů </t>
  </si>
  <si>
    <t>Počet podaných žádostí o vydání občanských průkazů v období od 1. 1. do 31. 12. 2020</t>
  </si>
  <si>
    <t>Počet aktivací při vydání občanských průkazů v období od 1. 1. do 31. 12. 2020</t>
  </si>
  <si>
    <t xml:space="preserve">Příspěvek na výkon státní správy pro hl. m. Prahu v roce 2022  - financování matričních úřadů </t>
  </si>
  <si>
    <t>Počet provedených zápisů v knize narození od 1. 1. do 31. 12. 2020</t>
  </si>
  <si>
    <t>Počet provedených zápisů v knize manželství a partnerství 
od 1. 1. - 31. 12. 2020</t>
  </si>
  <si>
    <t>Počet provedených zápisů v knize úmrtí 
od 1. 1. - 31. 12. 2020</t>
  </si>
  <si>
    <t>Počet úkonů určení otcovství souhlasným prohlášením rodičů od 1. 1. - 31. 12. 2020</t>
  </si>
  <si>
    <t>Příspěvek na výkon státní správy pro hl. m. Prahu v roce 2022  - zpracování živnostenského avíza</t>
  </si>
  <si>
    <t>Počet zpracovaných živnostenských avíz v období od 1. 1. do 31. 12. 2020</t>
  </si>
  <si>
    <t>Konstrukce příspěvku na výkon státní správy pro kraje v roce 2022</t>
  </si>
  <si>
    <t>Počet obyvatel k 1. 1. 2021</t>
  </si>
  <si>
    <t>Aktuální počet úvazků vykonávajících přenesenou působnost k 1. 5. 2021</t>
  </si>
  <si>
    <t>Navrhovaný příspěvek na rok 2022 dle adekvátního počtu úvazků (sl. 4), při valorizaci 4,64 %, zaokrouhlený na stokoruny</t>
  </si>
  <si>
    <t>Míra krytí dle navrhovaného příspěvku pro rok 2022 dle uvažování adekvátního počtu úvazků a nákladů ve výši 873 671 Kč na jeden úvazek.</t>
  </si>
  <si>
    <t xml:space="preserve">Dopady nové legislativy </t>
  </si>
  <si>
    <t xml:space="preserve">Refundace nákladů na zajištění karanténního ubytování osob bez přístřeší a osob vykázaných </t>
  </si>
  <si>
    <t>Celkový příspěvek</t>
  </si>
  <si>
    <t>sl. 8</t>
  </si>
  <si>
    <t>sl. 9</t>
  </si>
  <si>
    <t>sl. 10</t>
  </si>
  <si>
    <t>Výdaje vedené v informačním systému programového financování EDS/SMVS celkem v roce 2022</t>
  </si>
  <si>
    <t>Výdaje vedené v informačním systému programového financování EDS/SMVS celkem v roce 2022 v kapitole Všeobecná pokladní správa pro obce a kraje</t>
  </si>
  <si>
    <t xml:space="preserve">Predikce hospodaření územních samosprávných celků, dobrovolných svazků obcí a regionálních rad regionů soudržnosti v letech 2021 a 2022                                                                                                                        </t>
  </si>
  <si>
    <t>Rok 2021 (očekávaná skutečnost)</t>
  </si>
  <si>
    <t>Rok 2022 (predikce)</t>
  </si>
  <si>
    <t>Vybrané dotace územním samosprávným celkům z kapitoly Všeobecná pokladní správa v roce 2022</t>
  </si>
  <si>
    <t>Rozdíl 2022/2021</t>
  </si>
  <si>
    <t>Index 2022/2021 (v %)</t>
  </si>
  <si>
    <t xml:space="preserve">1)Podíly obcí na daňových příjmech podle § 4 odst.1 zákona č. 243/2000 Sb., o rozpočtovém určení daní.  To znamená, že v případě </t>
  </si>
  <si>
    <t>Regionální rady***)</t>
  </si>
  <si>
    <t xml:space="preserve">***) Regionální rady byly zrušeny zákonem č. 251/2021 Sb., kterým se mění zákon č. 248/2000 Sb., o podpoře regionálního rozvoje, ve znění pozdějších předpisů, a další související zákony. </t>
  </si>
  <si>
    <t>V roce 2022 již rozpočty Regionálních rad nebudou součástí soustavy veřejných rozpočtů.</t>
  </si>
  <si>
    <t xml:space="preserve">od 2021 </t>
  </si>
  <si>
    <t>od 2021</t>
  </si>
  <si>
    <t>PROCENTNÍ  PODÍL OBCÍ* )</t>
  </si>
  <si>
    <t>PROCENTNÍ  PODÍL KRAJŮ* )</t>
  </si>
  <si>
    <r>
      <t xml:space="preserve">Vývoj daňových příjmů obcí a krajů v letech 2021 a 2022 </t>
    </r>
    <r>
      <rPr>
        <i/>
        <sz val="12"/>
        <rFont val="Calibri"/>
        <family val="2"/>
        <charset val="238"/>
        <scheme val="minor"/>
      </rPr>
      <t xml:space="preserve"> </t>
    </r>
    <r>
      <rPr>
        <i/>
        <sz val="10"/>
        <rFont val="Calibri"/>
        <family val="2"/>
        <charset val="238"/>
        <scheme val="minor"/>
      </rPr>
      <t>(propočtová daňová predikce)</t>
    </r>
    <r>
      <rPr>
        <b/>
        <sz val="12"/>
        <rFont val="Calibri"/>
        <family val="2"/>
        <charset val="238"/>
        <scheme val="minor"/>
      </rPr>
      <t xml:space="preserve">
</t>
    </r>
  </si>
  <si>
    <t>Přijaté transfery celkem ****)</t>
  </si>
  <si>
    <r>
      <t xml:space="preserve">***) </t>
    </r>
    <r>
      <rPr>
        <sz val="10"/>
        <rFont val="Calibri"/>
        <family val="2"/>
        <charset val="238"/>
        <scheme val="minor"/>
      </rPr>
      <t>Úroveň transferů pro rok 2022 odpovídá aktuální verzi návrhu státního rozpočtu na rok 2022</t>
    </r>
  </si>
  <si>
    <t>**) Od 1. 1. 2018 jsou prostředky na úhradu nákladů vzniklých lékárnám v souvislosti s odevzdáním nepoužitelných léčiv a prostředky na úhradu výdajů na činnost v oblasti zabránění vzniku, rozvoje a šíření onemocnění TBC  rozpočtovány na položce kapitoly VPS (Náhrady vyplácené prostřednictvím krajských úřadů podle zvláštních právních předpisů) a jsou uvolňovány formou náhrady a nikoliv dotace. Od 1. 1. 2022 se na takto přistupuje i k náhradám za škody způsobené vybranými zvláště chráněnými živočichy na základě zákona č. 115/2000 Sb. (pro rok 2022 se za účelem výplaty výše uvedených náhrad dle zákona č. 115/2000 Sb. rozpočtuje na zmiňované položce kapitoly VPS 186,6 mil. Kč).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</si>
</sst>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\ _K_č_i_-;\-* #,##0\ _K_č_i_-;_-* &quot;-&quot;\ _K_č_-;_-@_-"/>
    <numFmt numFmtId="166" formatCode="#,##0.00000"/>
    <numFmt numFmtId="167" formatCode="0.000%"/>
  </numFmts>
  <fonts count="5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i/>
      <sz val="10"/>
      <color indexed="10"/>
      <name val="Times New Roman CE"/>
      <family val="1"/>
      <charset val="238"/>
    </font>
    <font>
      <b/>
      <sz val="12"/>
      <name val="Arial CE"/>
      <charset val="238"/>
    </font>
    <font>
      <b/>
      <sz val="11"/>
      <color indexed="10"/>
      <name val="Times New Roman CE"/>
      <charset val="238"/>
    </font>
    <font>
      <sz val="8"/>
      <name val="Arial"/>
      <family val="2"/>
    </font>
    <font>
      <i/>
      <sz val="10"/>
      <name val="Times New Roman CE"/>
      <charset val="238"/>
    </font>
    <font>
      <b/>
      <sz val="16"/>
      <color rgb="FFFF0000"/>
      <name val="Times New Roman CE"/>
      <family val="1"/>
      <charset val="238"/>
    </font>
    <font>
      <b/>
      <sz val="14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b/>
      <sz val="8"/>
      <name val="Calibri"/>
      <family val="2"/>
      <charset val="238"/>
    </font>
    <font>
      <b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</font>
    <font>
      <i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000000"/>
      </bottom>
      <diagonal/>
    </border>
    <border>
      <left style="thin">
        <color rgb="FF60497A"/>
      </left>
      <right style="thin">
        <color rgb="FF60497A"/>
      </right>
      <top/>
      <bottom/>
      <diagonal/>
    </border>
    <border>
      <left style="thin">
        <color rgb="FF60497A"/>
      </left>
      <right style="thin">
        <color rgb="FF60497A"/>
      </right>
      <top style="hair">
        <color rgb="FF60497A"/>
      </top>
      <bottom style="thin">
        <color rgb="FF60497A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60497A"/>
      </left>
      <right style="thin">
        <color rgb="FF60497A"/>
      </right>
      <top/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/>
      <diagonal/>
    </border>
    <border>
      <left style="thin">
        <color rgb="FF60497A"/>
      </left>
      <right style="thin">
        <color rgb="FF60497A"/>
      </right>
      <top style="thin">
        <color indexed="64"/>
      </top>
      <bottom/>
      <diagonal/>
    </border>
    <border>
      <left style="thin">
        <color rgb="FF60497A"/>
      </left>
      <right style="thin">
        <color rgb="FF60497A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" fontId="21" fillId="2" borderId="1" applyNumberFormat="0" applyProtection="0">
      <alignment horizontal="left" vertical="center" indent="1"/>
    </xf>
    <xf numFmtId="0" fontId="2" fillId="0" borderId="0"/>
    <xf numFmtId="0" fontId="1" fillId="0" borderId="0"/>
  </cellStyleXfs>
  <cellXfs count="243">
    <xf numFmtId="0" fontId="0" fillId="0" borderId="0" xfId="0"/>
    <xf numFmtId="0" fontId="5" fillId="0" borderId="0" xfId="0" applyFont="1"/>
    <xf numFmtId="0" fontId="10" fillId="0" borderId="0" xfId="0" applyFont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13" fillId="0" borderId="0" xfId="0" applyNumberFormat="1" applyFont="1" applyFill="1"/>
    <xf numFmtId="0" fontId="5" fillId="3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20" fillId="3" borderId="0" xfId="0" applyFont="1" applyFill="1"/>
    <xf numFmtId="3" fontId="11" fillId="0" borderId="0" xfId="0" applyNumberFormat="1" applyFont="1" applyFill="1"/>
    <xf numFmtId="164" fontId="5" fillId="0" borderId="0" xfId="0" applyNumberFormat="1" applyFont="1"/>
    <xf numFmtId="0" fontId="5" fillId="3" borderId="0" xfId="0" applyFont="1" applyFill="1" applyAlignment="1">
      <alignment horizontal="right"/>
    </xf>
    <xf numFmtId="164" fontId="0" fillId="0" borderId="0" xfId="0" applyNumberFormat="1"/>
    <xf numFmtId="0" fontId="22" fillId="3" borderId="0" xfId="0" applyFont="1" applyFill="1" applyAlignment="1">
      <alignment horizontal="right"/>
    </xf>
    <xf numFmtId="164" fontId="16" fillId="0" borderId="0" xfId="0" applyNumberFormat="1" applyFont="1" applyAlignment="1">
      <alignment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0" fillId="4" borderId="0" xfId="0" applyFont="1" applyFill="1" applyBorder="1" applyAlignment="1">
      <alignment vertical="center"/>
    </xf>
    <xf numFmtId="164" fontId="30" fillId="4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164" fontId="17" fillId="0" borderId="0" xfId="0" applyNumberFormat="1" applyFont="1" applyAlignment="1">
      <alignment vertical="center"/>
    </xf>
    <xf numFmtId="0" fontId="28" fillId="4" borderId="3" xfId="0" applyFont="1" applyFill="1" applyBorder="1" applyAlignment="1">
      <alignment vertical="center"/>
    </xf>
    <xf numFmtId="0" fontId="28" fillId="4" borderId="4" xfId="0" applyFont="1" applyFill="1" applyBorder="1" applyAlignment="1">
      <alignment vertical="center"/>
    </xf>
    <xf numFmtId="0" fontId="26" fillId="4" borderId="4" xfId="0" applyFont="1" applyFill="1" applyBorder="1" applyAlignment="1">
      <alignment vertical="center"/>
    </xf>
    <xf numFmtId="0" fontId="33" fillId="0" borderId="0" xfId="0" applyFont="1" applyAlignment="1">
      <alignment horizontal="right"/>
    </xf>
    <xf numFmtId="0" fontId="26" fillId="4" borderId="5" xfId="0" applyFont="1" applyFill="1" applyBorder="1" applyAlignment="1">
      <alignment vertical="center"/>
    </xf>
    <xf numFmtId="0" fontId="28" fillId="4" borderId="6" xfId="0" applyFont="1" applyFill="1" applyBorder="1" applyAlignment="1">
      <alignment vertical="center"/>
    </xf>
    <xf numFmtId="164" fontId="26" fillId="5" borderId="4" xfId="0" applyNumberFormat="1" applyFont="1" applyFill="1" applyBorder="1" applyAlignment="1">
      <alignment horizontal="left" vertical="center" wrapText="1"/>
    </xf>
    <xf numFmtId="0" fontId="28" fillId="4" borderId="5" xfId="0" applyFont="1" applyFill="1" applyBorder="1" applyAlignment="1">
      <alignment vertical="center"/>
    </xf>
    <xf numFmtId="164" fontId="26" fillId="5" borderId="2" xfId="0" applyNumberFormat="1" applyFont="1" applyFill="1" applyBorder="1" applyAlignment="1">
      <alignment horizontal="left" vertical="center" wrapText="1"/>
    </xf>
    <xf numFmtId="0" fontId="28" fillId="4" borderId="0" xfId="0" applyFont="1" applyFill="1" applyAlignment="1">
      <alignment vertical="center"/>
    </xf>
    <xf numFmtId="164" fontId="28" fillId="4" borderId="0" xfId="0" applyNumberFormat="1" applyFont="1" applyFill="1" applyAlignment="1">
      <alignment vertical="center"/>
    </xf>
    <xf numFmtId="0" fontId="10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5" fillId="3" borderId="0" xfId="0" applyNumberFormat="1" applyFont="1" applyFill="1"/>
    <xf numFmtId="164" fontId="6" fillId="0" borderId="0" xfId="0" applyNumberFormat="1" applyFont="1"/>
    <xf numFmtId="0" fontId="32" fillId="3" borderId="0" xfId="0" applyFont="1" applyFill="1"/>
    <xf numFmtId="0" fontId="37" fillId="0" borderId="0" xfId="0" applyFont="1"/>
    <xf numFmtId="0" fontId="32" fillId="0" borderId="0" xfId="0" applyFont="1"/>
    <xf numFmtId="0" fontId="32" fillId="3" borderId="0" xfId="0" applyFont="1" applyFill="1" applyBorder="1" applyAlignment="1">
      <alignment horizontal="left" vertical="top"/>
    </xf>
    <xf numFmtId="164" fontId="32" fillId="0" borderId="0" xfId="0" applyNumberFormat="1" applyFont="1"/>
    <xf numFmtId="164" fontId="32" fillId="3" borderId="0" xfId="0" applyNumberFormat="1" applyFont="1" applyFill="1"/>
    <xf numFmtId="0" fontId="33" fillId="0" borderId="0" xfId="0" applyFont="1"/>
    <xf numFmtId="0" fontId="7" fillId="3" borderId="0" xfId="0" applyFont="1" applyFill="1" applyBorder="1" applyAlignment="1">
      <alignment horizontal="right"/>
    </xf>
    <xf numFmtId="164" fontId="26" fillId="5" borderId="7" xfId="0" applyNumberFormat="1" applyFont="1" applyFill="1" applyBorder="1" applyAlignment="1">
      <alignment horizontal="center" vertical="center" wrapText="1"/>
    </xf>
    <xf numFmtId="0" fontId="28" fillId="4" borderId="11" xfId="0" applyFont="1" applyFill="1" applyBorder="1" applyAlignment="1">
      <alignment vertical="center"/>
    </xf>
    <xf numFmtId="0" fontId="36" fillId="4" borderId="11" xfId="0" applyFont="1" applyFill="1" applyBorder="1" applyAlignment="1">
      <alignment vertical="center"/>
    </xf>
    <xf numFmtId="164" fontId="26" fillId="5" borderId="12" xfId="0" applyNumberFormat="1" applyFont="1" applyFill="1" applyBorder="1" applyAlignment="1">
      <alignment horizontal="left" vertical="center" wrapText="1"/>
    </xf>
    <xf numFmtId="164" fontId="26" fillId="5" borderId="16" xfId="0" applyNumberFormat="1" applyFont="1" applyFill="1" applyBorder="1" applyAlignment="1">
      <alignment horizontal="right" vertical="center" wrapText="1"/>
    </xf>
    <xf numFmtId="164" fontId="26" fillId="5" borderId="18" xfId="0" applyNumberFormat="1" applyFont="1" applyFill="1" applyBorder="1" applyAlignment="1">
      <alignment horizontal="center" vertical="center" wrapText="1"/>
    </xf>
    <xf numFmtId="164" fontId="26" fillId="5" borderId="18" xfId="0" quotePrefix="1" applyNumberFormat="1" applyFont="1" applyFill="1" applyBorder="1" applyAlignment="1">
      <alignment horizontal="center" vertical="center" wrapText="1"/>
    </xf>
    <xf numFmtId="164" fontId="26" fillId="5" borderId="17" xfId="0" applyNumberFormat="1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vertical="center"/>
    </xf>
    <xf numFmtId="0" fontId="26" fillId="4" borderId="16" xfId="0" applyFont="1" applyFill="1" applyBorder="1" applyAlignment="1">
      <alignment vertical="center"/>
    </xf>
    <xf numFmtId="0" fontId="28" fillId="4" borderId="21" xfId="0" applyFont="1" applyFill="1" applyBorder="1" applyAlignment="1">
      <alignment vertical="center"/>
    </xf>
    <xf numFmtId="0" fontId="26" fillId="4" borderId="2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65" fontId="32" fillId="0" borderId="0" xfId="0" applyNumberFormat="1" applyFont="1" applyFill="1" applyBorder="1"/>
    <xf numFmtId="0" fontId="32" fillId="0" borderId="0" xfId="0" applyFont="1" applyFill="1" applyBorder="1"/>
    <xf numFmtId="0" fontId="39" fillId="0" borderId="0" xfId="0" applyFont="1" applyFill="1" applyBorder="1" applyAlignment="1">
      <alignment horizontal="center"/>
    </xf>
    <xf numFmtId="0" fontId="38" fillId="5" borderId="23" xfId="0" applyFont="1" applyFill="1" applyBorder="1" applyAlignment="1">
      <alignment horizontal="center" vertical="center" wrapText="1"/>
    </xf>
    <xf numFmtId="0" fontId="40" fillId="4" borderId="2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/>
    </xf>
    <xf numFmtId="165" fontId="38" fillId="5" borderId="23" xfId="0" applyNumberFormat="1" applyFont="1" applyFill="1" applyBorder="1" applyAlignment="1">
      <alignment horizontal="center" vertical="center"/>
    </xf>
    <xf numFmtId="0" fontId="38" fillId="5" borderId="17" xfId="0" applyFont="1" applyFill="1" applyBorder="1" applyAlignment="1">
      <alignment horizontal="left" vertical="center" wrapText="1"/>
    </xf>
    <xf numFmtId="0" fontId="38" fillId="5" borderId="4" xfId="0" applyFont="1" applyFill="1" applyBorder="1" applyAlignment="1">
      <alignment horizontal="left" vertical="center" wrapText="1"/>
    </xf>
    <xf numFmtId="0" fontId="38" fillId="5" borderId="2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right" vertical="center" wrapText="1"/>
    </xf>
    <xf numFmtId="164" fontId="13" fillId="0" borderId="0" xfId="0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Alignment="1">
      <alignment vertical="center"/>
    </xf>
    <xf numFmtId="0" fontId="38" fillId="5" borderId="25" xfId="0" applyFont="1" applyFill="1" applyBorder="1" applyAlignment="1">
      <alignment horizontal="center" vertical="center" wrapText="1"/>
    </xf>
    <xf numFmtId="3" fontId="40" fillId="4" borderId="26" xfId="0" applyNumberFormat="1" applyFont="1" applyFill="1" applyBorder="1" applyAlignment="1">
      <alignment horizontal="center" vertical="center"/>
    </xf>
    <xf numFmtId="164" fontId="40" fillId="4" borderId="26" xfId="0" applyNumberFormat="1" applyFont="1" applyFill="1" applyBorder="1" applyAlignment="1">
      <alignment horizontal="left" vertical="center"/>
    </xf>
    <xf numFmtId="0" fontId="38" fillId="5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2" fillId="0" borderId="0" xfId="0" applyFont="1" applyAlignment="1">
      <alignment horizontal="right"/>
    </xf>
    <xf numFmtId="0" fontId="41" fillId="5" borderId="17" xfId="0" applyFont="1" applyFill="1" applyBorder="1" applyAlignment="1">
      <alignment horizontal="center" vertical="center" wrapText="1"/>
    </xf>
    <xf numFmtId="0" fontId="42" fillId="4" borderId="4" xfId="0" applyFont="1" applyFill="1" applyBorder="1" applyAlignment="1">
      <alignment horizontal="center" vertical="center" wrapText="1"/>
    </xf>
    <xf numFmtId="3" fontId="42" fillId="4" borderId="4" xfId="0" applyNumberFormat="1" applyFont="1" applyFill="1" applyBorder="1" applyAlignment="1">
      <alignment horizontal="center" vertical="center"/>
    </xf>
    <xf numFmtId="0" fontId="42" fillId="4" borderId="5" xfId="0" applyFont="1" applyFill="1" applyBorder="1" applyAlignment="1">
      <alignment horizontal="center" vertical="center" wrapText="1"/>
    </xf>
    <xf numFmtId="3" fontId="42" fillId="4" borderId="5" xfId="0" applyNumberFormat="1" applyFont="1" applyFill="1" applyBorder="1" applyAlignment="1">
      <alignment horizontal="center" vertical="center"/>
    </xf>
    <xf numFmtId="0" fontId="41" fillId="5" borderId="28" xfId="0" applyFont="1" applyFill="1" applyBorder="1" applyAlignment="1">
      <alignment horizontal="center" vertical="center" wrapText="1"/>
    </xf>
    <xf numFmtId="3" fontId="41" fillId="5" borderId="28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44" fillId="0" borderId="0" xfId="4" applyFont="1"/>
    <xf numFmtId="0" fontId="45" fillId="0" borderId="0" xfId="4" applyFont="1"/>
    <xf numFmtId="164" fontId="44" fillId="0" borderId="0" xfId="4" applyNumberFormat="1" applyFont="1" applyAlignment="1">
      <alignment horizontal="right"/>
    </xf>
    <xf numFmtId="164" fontId="45" fillId="0" borderId="0" xfId="4" applyNumberFormat="1" applyFont="1"/>
    <xf numFmtId="164" fontId="44" fillId="0" borderId="0" xfId="4" applyNumberFormat="1" applyFont="1"/>
    <xf numFmtId="0" fontId="47" fillId="4" borderId="31" xfId="4" applyFont="1" applyFill="1" applyBorder="1" applyAlignment="1">
      <alignment vertical="center"/>
    </xf>
    <xf numFmtId="164" fontId="32" fillId="4" borderId="0" xfId="4" applyNumberFormat="1" applyFont="1" applyFill="1" applyAlignment="1">
      <alignment horizontal="center" vertical="center"/>
    </xf>
    <xf numFmtId="0" fontId="46" fillId="4" borderId="31" xfId="4" applyFont="1" applyFill="1" applyBorder="1" applyAlignment="1">
      <alignment horizontal="justify" vertical="center" wrapText="1"/>
    </xf>
    <xf numFmtId="10" fontId="32" fillId="4" borderId="0" xfId="4" applyNumberFormat="1" applyFont="1" applyFill="1" applyBorder="1" applyAlignment="1">
      <alignment horizontal="center" vertical="center" wrapText="1"/>
    </xf>
    <xf numFmtId="3" fontId="38" fillId="5" borderId="17" xfId="0" applyNumberFormat="1" applyFont="1" applyFill="1" applyBorder="1" applyAlignment="1">
      <alignment horizontal="center" vertical="center" wrapText="1"/>
    </xf>
    <xf numFmtId="3" fontId="40" fillId="4" borderId="24" xfId="0" applyNumberFormat="1" applyFont="1" applyFill="1" applyBorder="1" applyAlignment="1">
      <alignment horizontal="center" vertical="center"/>
    </xf>
    <xf numFmtId="3" fontId="38" fillId="4" borderId="24" xfId="0" applyNumberFormat="1" applyFont="1" applyFill="1" applyBorder="1" applyAlignment="1">
      <alignment horizontal="center" vertical="center"/>
    </xf>
    <xf numFmtId="3" fontId="38" fillId="5" borderId="4" xfId="0" applyNumberFormat="1" applyFont="1" applyFill="1" applyBorder="1" applyAlignment="1">
      <alignment horizontal="center" vertical="center" wrapText="1"/>
    </xf>
    <xf numFmtId="3" fontId="38" fillId="5" borderId="2" xfId="0" applyNumberFormat="1" applyFont="1" applyFill="1" applyBorder="1" applyAlignment="1">
      <alignment horizontal="center" vertical="center" wrapText="1"/>
    </xf>
    <xf numFmtId="3" fontId="38" fillId="4" borderId="26" xfId="0" applyNumberFormat="1" applyFont="1" applyFill="1" applyBorder="1" applyAlignment="1">
      <alignment horizontal="center" vertical="center"/>
    </xf>
    <xf numFmtId="3" fontId="38" fillId="5" borderId="27" xfId="0" applyNumberFormat="1" applyFont="1" applyFill="1" applyBorder="1" applyAlignment="1">
      <alignment horizontal="center" vertical="center" wrapText="1"/>
    </xf>
    <xf numFmtId="3" fontId="28" fillId="4" borderId="3" xfId="0" applyNumberFormat="1" applyFont="1" applyFill="1" applyBorder="1" applyAlignment="1">
      <alignment horizontal="center" vertical="center" wrapText="1"/>
    </xf>
    <xf numFmtId="3" fontId="28" fillId="4" borderId="29" xfId="0" applyNumberFormat="1" applyFont="1" applyFill="1" applyBorder="1" applyAlignment="1">
      <alignment horizontal="center" vertical="center" wrapText="1"/>
    </xf>
    <xf numFmtId="3" fontId="28" fillId="4" borderId="30" xfId="0" applyNumberFormat="1" applyFont="1" applyFill="1" applyBorder="1" applyAlignment="1">
      <alignment horizontal="center" vertical="center" wrapText="1"/>
    </xf>
    <xf numFmtId="3" fontId="28" fillId="4" borderId="2" xfId="0" applyNumberFormat="1" applyFont="1" applyFill="1" applyBorder="1" applyAlignment="1">
      <alignment horizontal="center" vertical="center" wrapText="1"/>
    </xf>
    <xf numFmtId="0" fontId="48" fillId="5" borderId="34" xfId="4" applyFont="1" applyFill="1" applyBorder="1" applyAlignment="1">
      <alignment horizontal="center" vertical="center" wrapText="1"/>
    </xf>
    <xf numFmtId="0" fontId="49" fillId="5" borderId="34" xfId="4" applyFont="1" applyFill="1" applyBorder="1" applyAlignment="1">
      <alignment horizontal="center" vertical="center" wrapText="1"/>
    </xf>
    <xf numFmtId="0" fontId="50" fillId="6" borderId="26" xfId="4" applyFont="1" applyFill="1" applyBorder="1" applyAlignment="1">
      <alignment horizontal="justify" vertical="center" wrapText="1"/>
    </xf>
    <xf numFmtId="10" fontId="51" fillId="6" borderId="26" xfId="4" applyNumberFormat="1" applyFont="1" applyFill="1" applyBorder="1" applyAlignment="1">
      <alignment horizontal="center" vertical="center" wrapText="1"/>
    </xf>
    <xf numFmtId="0" fontId="50" fillId="6" borderId="33" xfId="4" applyFont="1" applyFill="1" applyBorder="1" applyAlignment="1">
      <alignment horizontal="justify" vertical="center" wrapText="1"/>
    </xf>
    <xf numFmtId="10" fontId="51" fillId="6" borderId="33" xfId="4" applyNumberFormat="1" applyFont="1" applyFill="1" applyBorder="1" applyAlignment="1">
      <alignment horizontal="center" vertical="center" wrapText="1"/>
    </xf>
    <xf numFmtId="0" fontId="50" fillId="7" borderId="32" xfId="4" applyFont="1" applyFill="1" applyBorder="1" applyAlignment="1">
      <alignment horizontal="justify" vertical="center" wrapText="1"/>
    </xf>
    <xf numFmtId="10" fontId="51" fillId="7" borderId="32" xfId="4" applyNumberFormat="1" applyFont="1" applyFill="1" applyBorder="1" applyAlignment="1">
      <alignment horizontal="center" vertical="center" wrapText="1"/>
    </xf>
    <xf numFmtId="0" fontId="54" fillId="0" borderId="0" xfId="4" applyFont="1"/>
    <xf numFmtId="164" fontId="26" fillId="5" borderId="16" xfId="0" applyNumberFormat="1" applyFont="1" applyFill="1" applyBorder="1" applyAlignment="1">
      <alignment horizontal="center" vertical="center" wrapText="1"/>
    </xf>
    <xf numFmtId="164" fontId="26" fillId="5" borderId="15" xfId="0" applyNumberFormat="1" applyFont="1" applyFill="1" applyBorder="1" applyAlignment="1">
      <alignment horizontal="center" vertical="center" wrapText="1"/>
    </xf>
    <xf numFmtId="164" fontId="26" fillId="5" borderId="12" xfId="0" applyNumberFormat="1" applyFont="1" applyFill="1" applyBorder="1" applyAlignment="1">
      <alignment horizontal="center" vertical="center" wrapText="1"/>
    </xf>
    <xf numFmtId="164" fontId="26" fillId="5" borderId="14" xfId="0" applyNumberFormat="1" applyFont="1" applyFill="1" applyBorder="1" applyAlignment="1">
      <alignment horizontal="center" vertical="center" wrapText="1"/>
    </xf>
    <xf numFmtId="164" fontId="26" fillId="0" borderId="15" xfId="0" applyNumberFormat="1" applyFont="1" applyFill="1" applyBorder="1" applyAlignment="1">
      <alignment horizontal="center" vertical="center"/>
    </xf>
    <xf numFmtId="164" fontId="26" fillId="0" borderId="19" xfId="0" applyNumberFormat="1" applyFont="1" applyFill="1" applyBorder="1" applyAlignment="1">
      <alignment horizontal="center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28" fillId="0" borderId="22" xfId="0" applyNumberFormat="1" applyFont="1" applyFill="1" applyBorder="1" applyAlignment="1">
      <alignment horizontal="center" vertical="center"/>
    </xf>
    <xf numFmtId="164" fontId="26" fillId="0" borderId="22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/>
    </xf>
    <xf numFmtId="164" fontId="35" fillId="7" borderId="15" xfId="1" applyNumberFormat="1" applyFont="1" applyFill="1" applyBorder="1" applyAlignment="1">
      <alignment horizontal="center" vertical="center"/>
    </xf>
    <xf numFmtId="164" fontId="26" fillId="7" borderId="19" xfId="0" applyNumberFormat="1" applyFont="1" applyFill="1" applyBorder="1" applyAlignment="1">
      <alignment horizontal="center" vertical="center"/>
    </xf>
    <xf numFmtId="164" fontId="35" fillId="7" borderId="19" xfId="1" applyNumberFormat="1" applyFont="1" applyFill="1" applyBorder="1" applyAlignment="1">
      <alignment horizontal="center" vertical="center"/>
    </xf>
    <xf numFmtId="164" fontId="28" fillId="7" borderId="13" xfId="0" applyNumberFormat="1" applyFont="1" applyFill="1" applyBorder="1" applyAlignment="1">
      <alignment horizontal="center" vertical="center"/>
    </xf>
    <xf numFmtId="164" fontId="36" fillId="7" borderId="13" xfId="1" applyNumberFormat="1" applyFont="1" applyFill="1" applyBorder="1" applyAlignment="1">
      <alignment horizontal="center" vertical="center"/>
    </xf>
    <xf numFmtId="164" fontId="28" fillId="7" borderId="22" xfId="0" applyNumberFormat="1" applyFont="1" applyFill="1" applyBorder="1" applyAlignment="1">
      <alignment horizontal="center" vertical="center"/>
    </xf>
    <xf numFmtId="164" fontId="36" fillId="7" borderId="22" xfId="1" applyNumberFormat="1" applyFont="1" applyFill="1" applyBorder="1" applyAlignment="1">
      <alignment horizontal="center" vertical="center"/>
    </xf>
    <xf numFmtId="164" fontId="26" fillId="7" borderId="22" xfId="0" applyNumberFormat="1" applyFont="1" applyFill="1" applyBorder="1" applyAlignment="1">
      <alignment horizontal="center" vertical="center"/>
    </xf>
    <xf numFmtId="164" fontId="35" fillId="7" borderId="22" xfId="1" applyNumberFormat="1" applyFont="1" applyFill="1" applyBorder="1" applyAlignment="1">
      <alignment horizontal="center" vertical="center"/>
    </xf>
    <xf numFmtId="164" fontId="36" fillId="0" borderId="13" xfId="0" applyNumberFormat="1" applyFont="1" applyFill="1" applyBorder="1" applyAlignment="1">
      <alignment horizontal="center" vertical="center"/>
    </xf>
    <xf numFmtId="164" fontId="36" fillId="7" borderId="13" xfId="0" applyNumberFormat="1" applyFont="1" applyFill="1" applyBorder="1" applyAlignment="1">
      <alignment horizontal="center" vertical="center"/>
    </xf>
    <xf numFmtId="166" fontId="16" fillId="0" borderId="0" xfId="0" applyNumberFormat="1" applyFont="1" applyAlignment="1">
      <alignment horizontal="right" vertical="center"/>
    </xf>
    <xf numFmtId="0" fontId="49" fillId="5" borderId="35" xfId="4" applyFont="1" applyFill="1" applyBorder="1" applyAlignment="1">
      <alignment horizontal="center" vertical="center" wrapText="1"/>
    </xf>
    <xf numFmtId="10" fontId="51" fillId="6" borderId="36" xfId="4" applyNumberFormat="1" applyFont="1" applyFill="1" applyBorder="1" applyAlignment="1">
      <alignment horizontal="center" vertical="center" wrapText="1"/>
    </xf>
    <xf numFmtId="10" fontId="51" fillId="6" borderId="37" xfId="4" applyNumberFormat="1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left" vertical="top"/>
    </xf>
    <xf numFmtId="0" fontId="34" fillId="0" borderId="0" xfId="0" applyFont="1" applyFill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Alignment="1"/>
    <xf numFmtId="0" fontId="38" fillId="5" borderId="38" xfId="0" applyFont="1" applyFill="1" applyBorder="1" applyAlignment="1">
      <alignment horizontal="center" vertical="center" wrapText="1"/>
    </xf>
    <xf numFmtId="0" fontId="40" fillId="4" borderId="6" xfId="0" applyFont="1" applyFill="1" applyBorder="1" applyAlignment="1">
      <alignment horizontal="center" vertical="center" wrapText="1"/>
    </xf>
    <xf numFmtId="3" fontId="40" fillId="4" borderId="6" xfId="0" applyNumberFormat="1" applyFont="1" applyFill="1" applyBorder="1" applyAlignment="1">
      <alignment horizontal="center" vertical="center" wrapText="1"/>
    </xf>
    <xf numFmtId="3" fontId="40" fillId="4" borderId="17" xfId="0" applyNumberFormat="1" applyFont="1" applyFill="1" applyBorder="1" applyAlignment="1">
      <alignment horizontal="center" vertical="center" wrapText="1"/>
    </xf>
    <xf numFmtId="0" fontId="40" fillId="4" borderId="4" xfId="0" applyFont="1" applyFill="1" applyBorder="1" applyAlignment="1">
      <alignment horizontal="center" vertical="center" wrapText="1"/>
    </xf>
    <xf numFmtId="3" fontId="40" fillId="4" borderId="4" xfId="0" applyNumberFormat="1" applyFont="1" applyFill="1" applyBorder="1" applyAlignment="1">
      <alignment horizontal="center" vertical="center" wrapText="1"/>
    </xf>
    <xf numFmtId="0" fontId="40" fillId="4" borderId="28" xfId="0" applyFont="1" applyFill="1" applyBorder="1" applyAlignment="1">
      <alignment horizontal="center" vertical="center" wrapText="1"/>
    </xf>
    <xf numFmtId="3" fontId="40" fillId="4" borderId="28" xfId="0" applyNumberFormat="1" applyFont="1" applyFill="1" applyBorder="1" applyAlignment="1">
      <alignment horizontal="center" vertical="center" wrapText="1"/>
    </xf>
    <xf numFmtId="3" fontId="40" fillId="4" borderId="2" xfId="0" applyNumberFormat="1" applyFont="1" applyFill="1" applyBorder="1" applyAlignment="1">
      <alignment horizontal="center" vertical="center" wrapText="1"/>
    </xf>
    <xf numFmtId="0" fontId="38" fillId="5" borderId="39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3" fontId="28" fillId="4" borderId="40" xfId="0" applyNumberFormat="1" applyFont="1" applyFill="1" applyBorder="1" applyAlignment="1">
      <alignment horizontal="center" vertical="center" wrapText="1"/>
    </xf>
    <xf numFmtId="3" fontId="28" fillId="4" borderId="6" xfId="0" applyNumberFormat="1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56" fillId="4" borderId="4" xfId="0" applyFont="1" applyFill="1" applyBorder="1" applyAlignment="1">
      <alignment horizontal="center" vertical="center" wrapText="1"/>
    </xf>
    <xf numFmtId="3" fontId="56" fillId="4" borderId="4" xfId="0" applyNumberFormat="1" applyFont="1" applyFill="1" applyBorder="1" applyAlignment="1">
      <alignment horizontal="center" vertical="center" wrapText="1"/>
    </xf>
    <xf numFmtId="164" fontId="56" fillId="4" borderId="4" xfId="0" applyNumberFormat="1" applyFont="1" applyFill="1" applyBorder="1" applyAlignment="1">
      <alignment horizontal="center" vertical="center" wrapText="1"/>
    </xf>
    <xf numFmtId="4" fontId="42" fillId="4" borderId="4" xfId="0" applyNumberFormat="1" applyFont="1" applyFill="1" applyBorder="1" applyAlignment="1">
      <alignment horizontal="center" vertical="center"/>
    </xf>
    <xf numFmtId="167" fontId="42" fillId="4" borderId="4" xfId="0" applyNumberFormat="1" applyFont="1" applyFill="1" applyBorder="1" applyAlignment="1">
      <alignment horizontal="center" vertical="center"/>
    </xf>
    <xf numFmtId="4" fontId="42" fillId="4" borderId="5" xfId="0" applyNumberFormat="1" applyFont="1" applyFill="1" applyBorder="1" applyAlignment="1">
      <alignment horizontal="center" vertical="center"/>
    </xf>
    <xf numFmtId="164" fontId="28" fillId="7" borderId="3" xfId="0" applyNumberFormat="1" applyFont="1" applyFill="1" applyBorder="1" applyAlignment="1">
      <alignment horizontal="center" vertical="center"/>
    </xf>
    <xf numFmtId="164" fontId="26" fillId="7" borderId="3" xfId="0" applyNumberFormat="1" applyFont="1" applyFill="1" applyBorder="1" applyAlignment="1">
      <alignment horizontal="center" vertical="center"/>
    </xf>
    <xf numFmtId="4" fontId="28" fillId="7" borderId="3" xfId="0" applyNumberFormat="1" applyFont="1" applyFill="1" applyBorder="1" applyAlignment="1">
      <alignment horizontal="center" vertical="center"/>
    </xf>
    <xf numFmtId="164" fontId="28" fillId="7" borderId="4" xfId="0" applyNumberFormat="1" applyFont="1" applyFill="1" applyBorder="1" applyAlignment="1">
      <alignment horizontal="center" vertical="center"/>
    </xf>
    <xf numFmtId="164" fontId="26" fillId="7" borderId="4" xfId="0" applyNumberFormat="1" applyFont="1" applyFill="1" applyBorder="1" applyAlignment="1">
      <alignment horizontal="center" vertical="center"/>
    </xf>
    <xf numFmtId="4" fontId="28" fillId="7" borderId="4" xfId="0" applyNumberFormat="1" applyFont="1" applyFill="1" applyBorder="1" applyAlignment="1">
      <alignment horizontal="center" vertical="center"/>
    </xf>
    <xf numFmtId="4" fontId="26" fillId="7" borderId="4" xfId="0" applyNumberFormat="1" applyFont="1" applyFill="1" applyBorder="1" applyAlignment="1">
      <alignment horizontal="center" vertical="center"/>
    </xf>
    <xf numFmtId="164" fontId="26" fillId="7" borderId="5" xfId="0" applyNumberFormat="1" applyFont="1" applyFill="1" applyBorder="1" applyAlignment="1">
      <alignment horizontal="center" vertical="center"/>
    </xf>
    <xf numFmtId="4" fontId="26" fillId="7" borderId="5" xfId="0" applyNumberFormat="1" applyFont="1" applyFill="1" applyBorder="1" applyAlignment="1">
      <alignment horizontal="center" vertical="center"/>
    </xf>
    <xf numFmtId="164" fontId="28" fillId="7" borderId="6" xfId="0" applyNumberFormat="1" applyFont="1" applyFill="1" applyBorder="1" applyAlignment="1">
      <alignment horizontal="center" vertical="center"/>
    </xf>
    <xf numFmtId="164" fontId="26" fillId="7" borderId="6" xfId="0" applyNumberFormat="1" applyFont="1" applyFill="1" applyBorder="1" applyAlignment="1">
      <alignment horizontal="center" vertical="center"/>
    </xf>
    <xf numFmtId="4" fontId="28" fillId="7" borderId="6" xfId="0" applyNumberFormat="1" applyFont="1" applyFill="1" applyBorder="1" applyAlignment="1">
      <alignment horizontal="center" vertical="center"/>
    </xf>
    <xf numFmtId="164" fontId="28" fillId="7" borderId="5" xfId="0" applyNumberFormat="1" applyFont="1" applyFill="1" applyBorder="1" applyAlignment="1">
      <alignment horizontal="center" vertical="center"/>
    </xf>
    <xf numFmtId="4" fontId="28" fillId="7" borderId="5" xfId="0" applyNumberFormat="1" applyFont="1" applyFill="1" applyBorder="1" applyAlignment="1">
      <alignment horizontal="center" vertical="center"/>
    </xf>
    <xf numFmtId="164" fontId="26" fillId="5" borderId="4" xfId="0" applyNumberFormat="1" applyFont="1" applyFill="1" applyBorder="1" applyAlignment="1">
      <alignment horizontal="center" vertical="center" wrapText="1"/>
    </xf>
    <xf numFmtId="164" fontId="26" fillId="5" borderId="2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0" fillId="7" borderId="0" xfId="0" applyFill="1"/>
    <xf numFmtId="0" fontId="0" fillId="7" borderId="0" xfId="0" applyFill="1" applyAlignment="1">
      <alignment horizontal="center" vertical="center"/>
    </xf>
    <xf numFmtId="0" fontId="34" fillId="7" borderId="0" xfId="0" quotePrefix="1" applyFont="1" applyFill="1" applyAlignment="1">
      <alignment horizontal="left" vertical="center" wrapText="1"/>
    </xf>
    <xf numFmtId="0" fontId="4" fillId="7" borderId="0" xfId="0" applyFont="1" applyFill="1" applyAlignment="1">
      <alignment horizontal="left" vertical="center" wrapText="1"/>
    </xf>
    <xf numFmtId="164" fontId="31" fillId="5" borderId="17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164" fontId="32" fillId="0" borderId="0" xfId="0" applyNumberFormat="1" applyFont="1" applyAlignment="1">
      <alignment horizontal="left" wrapText="1"/>
    </xf>
    <xf numFmtId="0" fontId="34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26" fillId="5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6" fillId="5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4" fillId="7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4" fillId="0" borderId="0" xfId="0" quotePrefix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4" fillId="7" borderId="0" xfId="0" applyFont="1" applyFill="1" applyBorder="1" applyAlignment="1">
      <alignment horizontal="center"/>
    </xf>
    <xf numFmtId="0" fontId="34" fillId="0" borderId="0" xfId="0" applyFont="1" applyFill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Alignment="1"/>
  </cellXfs>
  <cellStyles count="5">
    <cellStyle name="Normální" xfId="0" builtinId="0"/>
    <cellStyle name="Normální 2" xfId="3"/>
    <cellStyle name="Normální 3" xfId="4"/>
    <cellStyle name="Procenta" xfId="1" builtinId="5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133350</xdr:colOff>
      <xdr:row>44</xdr:row>
      <xdr:rowOff>142875</xdr:rowOff>
    </xdr:to>
    <xdr:pic>
      <xdr:nvPicPr>
        <xdr:cNvPr id="44" name="Obrázek 4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1715750" cy="710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16</xdr:col>
      <xdr:colOff>247650</xdr:colOff>
      <xdr:row>5</xdr:row>
      <xdr:rowOff>123825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1925"/>
          <a:ext cx="10001250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zoomScale="120" zoomScaleNormal="120" zoomScaleSheetLayoutView="100" workbookViewId="0">
      <selection activeCell="N17" sqref="N17"/>
    </sheetView>
  </sheetViews>
  <sheetFormatPr defaultRowHeight="18" customHeight="1" x14ac:dyDescent="0.2"/>
  <cols>
    <col min="1" max="1" width="28.85546875" customWidth="1"/>
    <col min="2" max="2" width="10.7109375" customWidth="1"/>
    <col min="3" max="3" width="11.85546875" customWidth="1"/>
    <col min="4" max="4" width="10.7109375" customWidth="1"/>
    <col min="5" max="5" width="11.28515625" customWidth="1"/>
    <col min="6" max="6" width="14.5703125" customWidth="1"/>
    <col min="7" max="7" width="10.7109375" customWidth="1"/>
    <col min="8" max="8" width="12" customWidth="1"/>
    <col min="9" max="9" width="10.7109375" customWidth="1"/>
    <col min="10" max="10" width="11.28515625" customWidth="1"/>
    <col min="11" max="11" width="14.5703125" customWidth="1"/>
    <col min="12" max="12" width="10" bestFit="1" customWidth="1"/>
  </cols>
  <sheetData>
    <row r="1" spans="1:17" ht="60.75" customHeight="1" x14ac:dyDescent="0.2">
      <c r="A1" s="219" t="s">
        <v>181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M1" s="217"/>
    </row>
    <row r="2" spans="1:17" ht="19.5" customHeight="1" x14ac:dyDescent="0.3">
      <c r="A2" s="36"/>
      <c r="B2" s="37"/>
      <c r="C2" s="37"/>
      <c r="D2" s="37"/>
      <c r="E2" s="37"/>
      <c r="F2" s="38"/>
      <c r="G2" s="38"/>
      <c r="H2" s="38"/>
      <c r="I2" s="38"/>
      <c r="J2" s="38"/>
      <c r="K2" s="49" t="s">
        <v>0</v>
      </c>
      <c r="M2" s="217"/>
    </row>
    <row r="3" spans="1:17" s="7" customFormat="1" ht="43.5" customHeight="1" x14ac:dyDescent="0.2">
      <c r="A3" s="79"/>
      <c r="B3" s="221" t="s">
        <v>182</v>
      </c>
      <c r="C3" s="222"/>
      <c r="D3" s="222"/>
      <c r="E3" s="222"/>
      <c r="F3" s="222"/>
      <c r="G3" s="221" t="s">
        <v>183</v>
      </c>
      <c r="H3" s="222"/>
      <c r="I3" s="222"/>
      <c r="J3" s="222"/>
      <c r="K3" s="222"/>
      <c r="L3" s="43"/>
      <c r="M3" s="218"/>
    </row>
    <row r="4" spans="1:17" s="8" customFormat="1" ht="31.5" customHeight="1" x14ac:dyDescent="0.2">
      <c r="A4" s="77" t="s">
        <v>10</v>
      </c>
      <c r="B4" s="77" t="s">
        <v>33</v>
      </c>
      <c r="C4" s="77" t="s">
        <v>20</v>
      </c>
      <c r="D4" s="77" t="s">
        <v>11</v>
      </c>
      <c r="E4" s="78" t="s">
        <v>29</v>
      </c>
      <c r="F4" s="77" t="s">
        <v>74</v>
      </c>
      <c r="G4" s="77" t="s">
        <v>32</v>
      </c>
      <c r="H4" s="77" t="s">
        <v>20</v>
      </c>
      <c r="I4" s="77" t="s">
        <v>11</v>
      </c>
      <c r="J4" s="78" t="s">
        <v>188</v>
      </c>
      <c r="K4" s="77" t="s">
        <v>75</v>
      </c>
      <c r="L4" s="44"/>
    </row>
    <row r="5" spans="1:17" s="9" customFormat="1" ht="16.5" customHeight="1" x14ac:dyDescent="0.2">
      <c r="A5" s="46" t="s">
        <v>73</v>
      </c>
      <c r="B5" s="200">
        <v>244.9</v>
      </c>
      <c r="C5" s="200"/>
      <c r="D5" s="200">
        <v>76</v>
      </c>
      <c r="E5" s="200"/>
      <c r="F5" s="201">
        <v>320.89999999999998</v>
      </c>
      <c r="G5" s="200">
        <v>251.2</v>
      </c>
      <c r="H5" s="200"/>
      <c r="I5" s="200">
        <v>77.599999999999994</v>
      </c>
      <c r="J5" s="202"/>
      <c r="K5" s="201">
        <v>328.8</v>
      </c>
      <c r="L5" s="171"/>
      <c r="M5" s="35"/>
      <c r="N5" s="35"/>
      <c r="O5" s="35"/>
      <c r="P5" s="35"/>
      <c r="Q5" s="35"/>
    </row>
    <row r="6" spans="1:17" s="9" customFormat="1" ht="12.75" customHeight="1" x14ac:dyDescent="0.2">
      <c r="A6" s="47" t="s">
        <v>12</v>
      </c>
      <c r="B6" s="203">
        <v>38.200000000000003</v>
      </c>
      <c r="C6" s="203">
        <v>1.5</v>
      </c>
      <c r="D6" s="203">
        <v>6.8</v>
      </c>
      <c r="E6" s="203">
        <v>0.4</v>
      </c>
      <c r="F6" s="204">
        <v>46.5</v>
      </c>
      <c r="G6" s="203">
        <v>40.200000000000003</v>
      </c>
      <c r="H6" s="203">
        <v>1.6</v>
      </c>
      <c r="I6" s="203">
        <v>7.7</v>
      </c>
      <c r="J6" s="205"/>
      <c r="K6" s="204">
        <v>49.1</v>
      </c>
      <c r="L6" s="171"/>
      <c r="M6" s="35"/>
      <c r="N6" s="35"/>
      <c r="O6" s="35"/>
      <c r="P6" s="35"/>
    </row>
    <row r="7" spans="1:17" s="9" customFormat="1" ht="12.75" customHeight="1" x14ac:dyDescent="0.2">
      <c r="A7" s="47" t="s">
        <v>13</v>
      </c>
      <c r="B7" s="203">
        <v>8.6999999999999993</v>
      </c>
      <c r="C7" s="203">
        <v>0.1</v>
      </c>
      <c r="D7" s="203">
        <v>0.3</v>
      </c>
      <c r="E7" s="203"/>
      <c r="F7" s="204">
        <v>9.1</v>
      </c>
      <c r="G7" s="203">
        <v>9.4</v>
      </c>
      <c r="H7" s="203">
        <v>0.04</v>
      </c>
      <c r="I7" s="203">
        <v>0.5</v>
      </c>
      <c r="J7" s="205"/>
      <c r="K7" s="204">
        <v>9.9</v>
      </c>
      <c r="L7" s="171"/>
      <c r="M7" s="35"/>
      <c r="N7" s="35"/>
      <c r="O7" s="35"/>
      <c r="P7" s="35"/>
    </row>
    <row r="8" spans="1:17" s="10" customFormat="1" ht="12.75" customHeight="1" x14ac:dyDescent="0.2">
      <c r="A8" s="48" t="s">
        <v>14</v>
      </c>
      <c r="B8" s="204">
        <v>291.8</v>
      </c>
      <c r="C8" s="204">
        <v>1.6</v>
      </c>
      <c r="D8" s="204">
        <v>83.1</v>
      </c>
      <c r="E8" s="204">
        <v>0.4</v>
      </c>
      <c r="F8" s="204">
        <v>376.5</v>
      </c>
      <c r="G8" s="204">
        <f>G5+G6+G7</f>
        <v>300.79999999999995</v>
      </c>
      <c r="H8" s="204">
        <f>H6+H7</f>
        <v>1.6400000000000001</v>
      </c>
      <c r="I8" s="204">
        <f>I5+I6+I7</f>
        <v>85.8</v>
      </c>
      <c r="J8" s="206"/>
      <c r="K8" s="204">
        <f>K5+K6+K7</f>
        <v>387.8</v>
      </c>
      <c r="L8" s="171"/>
      <c r="M8" s="35"/>
      <c r="N8" s="35"/>
      <c r="O8" s="35"/>
      <c r="P8" s="35"/>
    </row>
    <row r="9" spans="1:17" s="9" customFormat="1" ht="12.75" customHeight="1" x14ac:dyDescent="0.2">
      <c r="A9" s="50" t="s">
        <v>196</v>
      </c>
      <c r="B9" s="207">
        <v>90.7</v>
      </c>
      <c r="C9" s="207">
        <v>3.5</v>
      </c>
      <c r="D9" s="207">
        <v>203.2</v>
      </c>
      <c r="E9" s="207">
        <v>0.1</v>
      </c>
      <c r="F9" s="207">
        <v>287.60000000000002</v>
      </c>
      <c r="G9" s="207">
        <v>77.7</v>
      </c>
      <c r="H9" s="207">
        <v>2.8</v>
      </c>
      <c r="I9" s="207">
        <v>199.3</v>
      </c>
      <c r="J9" s="208"/>
      <c r="K9" s="207">
        <v>269.5</v>
      </c>
      <c r="L9" s="171"/>
      <c r="M9" s="35"/>
      <c r="N9" s="35"/>
      <c r="O9" s="35"/>
      <c r="P9" s="35"/>
    </row>
    <row r="10" spans="1:17" s="10" customFormat="1" ht="12.75" customHeight="1" x14ac:dyDescent="0.2">
      <c r="A10" s="52" t="s">
        <v>15</v>
      </c>
      <c r="B10" s="214">
        <f t="shared" ref="B10:K10" si="0">B8+B9</f>
        <v>382.5</v>
      </c>
      <c r="C10" s="214">
        <f t="shared" si="0"/>
        <v>5.0999999999999996</v>
      </c>
      <c r="D10" s="214">
        <f t="shared" si="0"/>
        <v>286.29999999999995</v>
      </c>
      <c r="E10" s="214">
        <f t="shared" si="0"/>
        <v>0.5</v>
      </c>
      <c r="F10" s="214">
        <f t="shared" si="0"/>
        <v>664.1</v>
      </c>
      <c r="G10" s="214">
        <f t="shared" si="0"/>
        <v>378.49999999999994</v>
      </c>
      <c r="H10" s="214">
        <f t="shared" si="0"/>
        <v>4.4399999999999995</v>
      </c>
      <c r="I10" s="214">
        <f t="shared" si="0"/>
        <v>285.10000000000002</v>
      </c>
      <c r="J10" s="214"/>
      <c r="K10" s="214">
        <f t="shared" si="0"/>
        <v>657.3</v>
      </c>
      <c r="L10" s="171"/>
      <c r="M10" s="35"/>
      <c r="N10" s="35"/>
      <c r="O10" s="35"/>
      <c r="P10" s="35"/>
    </row>
    <row r="11" spans="1:17" s="9" customFormat="1" ht="12.75" customHeight="1" x14ac:dyDescent="0.2">
      <c r="A11" s="51" t="s">
        <v>16</v>
      </c>
      <c r="B11" s="209">
        <v>260.7</v>
      </c>
      <c r="C11" s="209">
        <v>1.4</v>
      </c>
      <c r="D11" s="209">
        <v>247.6</v>
      </c>
      <c r="E11" s="209">
        <v>0.3</v>
      </c>
      <c r="F11" s="210">
        <v>503.1</v>
      </c>
      <c r="G11" s="209">
        <v>267.60000000000002</v>
      </c>
      <c r="H11" s="209">
        <v>1.4</v>
      </c>
      <c r="I11" s="209">
        <v>255.7</v>
      </c>
      <c r="J11" s="211"/>
      <c r="K11" s="210">
        <v>517.5</v>
      </c>
      <c r="L11" s="171"/>
      <c r="M11" s="35"/>
      <c r="N11" s="35"/>
      <c r="O11" s="35"/>
      <c r="P11" s="35"/>
    </row>
    <row r="12" spans="1:17" s="9" customFormat="1" ht="12.75" customHeight="1" x14ac:dyDescent="0.2">
      <c r="A12" s="53" t="s">
        <v>17</v>
      </c>
      <c r="B12" s="212">
        <v>102.7</v>
      </c>
      <c r="C12" s="212">
        <v>3.8</v>
      </c>
      <c r="D12" s="212">
        <v>36.4</v>
      </c>
      <c r="E12" s="212"/>
      <c r="F12" s="207">
        <v>139.5</v>
      </c>
      <c r="G12" s="212">
        <v>104.6</v>
      </c>
      <c r="H12" s="212">
        <v>2.6</v>
      </c>
      <c r="I12" s="212">
        <v>29</v>
      </c>
      <c r="J12" s="213"/>
      <c r="K12" s="207">
        <v>132.69999999999999</v>
      </c>
      <c r="L12" s="171"/>
      <c r="M12" s="35"/>
      <c r="N12" s="35"/>
      <c r="O12" s="35"/>
      <c r="P12" s="35"/>
    </row>
    <row r="13" spans="1:17" s="10" customFormat="1" ht="12.75" customHeight="1" x14ac:dyDescent="0.2">
      <c r="A13" s="52" t="s">
        <v>18</v>
      </c>
      <c r="B13" s="214">
        <f t="shared" ref="B13:I13" si="1">SUM(B11:B12)</f>
        <v>363.4</v>
      </c>
      <c r="C13" s="214">
        <f t="shared" si="1"/>
        <v>5.1999999999999993</v>
      </c>
      <c r="D13" s="214">
        <f t="shared" si="1"/>
        <v>284</v>
      </c>
      <c r="E13" s="214">
        <f t="shared" si="1"/>
        <v>0.3</v>
      </c>
      <c r="F13" s="214">
        <f t="shared" si="1"/>
        <v>642.6</v>
      </c>
      <c r="G13" s="214">
        <f t="shared" si="1"/>
        <v>372.20000000000005</v>
      </c>
      <c r="H13" s="214">
        <f t="shared" si="1"/>
        <v>4</v>
      </c>
      <c r="I13" s="214">
        <f t="shared" si="1"/>
        <v>284.7</v>
      </c>
      <c r="J13" s="214"/>
      <c r="K13" s="214">
        <v>650.20000000000005</v>
      </c>
      <c r="L13" s="171"/>
      <c r="M13" s="35"/>
      <c r="N13" s="35"/>
      <c r="O13" s="35"/>
      <c r="P13" s="35"/>
    </row>
    <row r="14" spans="1:17" s="10" customFormat="1" ht="12.75" customHeight="1" x14ac:dyDescent="0.2">
      <c r="A14" s="54" t="s">
        <v>19</v>
      </c>
      <c r="B14" s="215">
        <f t="shared" ref="B14:K14" si="2">B10-B13</f>
        <v>19.100000000000023</v>
      </c>
      <c r="C14" s="215">
        <f t="shared" si="2"/>
        <v>-9.9999999999999645E-2</v>
      </c>
      <c r="D14" s="215">
        <f t="shared" si="2"/>
        <v>2.2999999999999545</v>
      </c>
      <c r="E14" s="215">
        <f t="shared" si="2"/>
        <v>0.2</v>
      </c>
      <c r="F14" s="215">
        <f t="shared" si="2"/>
        <v>21.5</v>
      </c>
      <c r="G14" s="215">
        <f t="shared" si="2"/>
        <v>6.2999999999998977</v>
      </c>
      <c r="H14" s="215">
        <f t="shared" si="2"/>
        <v>0.4399999999999995</v>
      </c>
      <c r="I14" s="215">
        <f t="shared" si="2"/>
        <v>0.40000000000003411</v>
      </c>
      <c r="J14" s="215"/>
      <c r="K14" s="215">
        <f t="shared" si="2"/>
        <v>7.0999999999999091</v>
      </c>
      <c r="L14" s="171"/>
      <c r="M14" s="35"/>
      <c r="N14" s="35"/>
      <c r="O14" s="35"/>
      <c r="P14" s="35"/>
    </row>
    <row r="15" spans="1:17" s="10" customFormat="1" ht="12.75" customHeight="1" x14ac:dyDescent="0.2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5"/>
    </row>
    <row r="16" spans="1:17" s="10" customFormat="1" ht="12.75" customHeight="1" x14ac:dyDescent="0.2">
      <c r="A16" s="41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5"/>
    </row>
    <row r="17" spans="1:12" ht="35.25" customHeight="1" x14ac:dyDescent="0.2">
      <c r="A17" s="223" t="s">
        <v>152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33"/>
    </row>
    <row r="18" spans="1:12" ht="28.5" customHeight="1" x14ac:dyDescent="0.2">
      <c r="A18" s="223" t="s">
        <v>38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</row>
    <row r="19" spans="1:12" ht="21.75" customHeight="1" x14ac:dyDescent="0.2">
      <c r="A19" s="66" t="s">
        <v>189</v>
      </c>
    </row>
    <row r="20" spans="1:12" ht="11.25" customHeight="1" x14ac:dyDescent="0.2">
      <c r="A20" s="66" t="s">
        <v>190</v>
      </c>
    </row>
    <row r="21" spans="1:12" ht="18" customHeight="1" x14ac:dyDescent="0.2">
      <c r="A21" s="216" t="s">
        <v>197</v>
      </c>
    </row>
  </sheetData>
  <mergeCells count="5">
    <mergeCell ref="A1:K1"/>
    <mergeCell ref="B3:F3"/>
    <mergeCell ref="G3:K3"/>
    <mergeCell ref="A17:K17"/>
    <mergeCell ref="A18:K18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&amp;R&amp;12Příloha  č. 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showGridLines="0" zoomScale="120" zoomScaleNormal="120" workbookViewId="0">
      <selection activeCell="E32" sqref="E32"/>
    </sheetView>
  </sheetViews>
  <sheetFormatPr defaultRowHeight="12.75" x14ac:dyDescent="0.2"/>
  <cols>
    <col min="2" max="2" width="24.140625" customWidth="1"/>
    <col min="3" max="3" width="34.28515625" customWidth="1"/>
    <col min="4" max="4" width="33.140625" customWidth="1"/>
    <col min="5" max="5" width="35.85546875" customWidth="1"/>
  </cols>
  <sheetData>
    <row r="2" spans="1:6" ht="15.75" x14ac:dyDescent="0.25">
      <c r="A2" s="40"/>
      <c r="B2" s="240" t="s">
        <v>166</v>
      </c>
      <c r="C2" s="241"/>
      <c r="D2" s="241"/>
      <c r="E2" s="241"/>
      <c r="F2" s="241"/>
    </row>
    <row r="4" spans="1:6" x14ac:dyDescent="0.2">
      <c r="D4" s="111" t="s">
        <v>78</v>
      </c>
    </row>
    <row r="5" spans="1:6" ht="48" customHeight="1" x14ac:dyDescent="0.2">
      <c r="B5" s="179" t="s">
        <v>42</v>
      </c>
      <c r="C5" s="179" t="s">
        <v>167</v>
      </c>
      <c r="D5" s="179" t="s">
        <v>79</v>
      </c>
      <c r="E5" s="109"/>
    </row>
    <row r="6" spans="1:6" ht="12.75" customHeight="1" x14ac:dyDescent="0.2">
      <c r="B6" s="180" t="s">
        <v>43</v>
      </c>
      <c r="C6" s="182">
        <v>29545</v>
      </c>
      <c r="D6" s="181">
        <f>SUM(C6*338)</f>
        <v>9986210</v>
      </c>
      <c r="E6" s="110"/>
    </row>
    <row r="7" spans="1:6" ht="12.75" customHeight="1" x14ac:dyDescent="0.2">
      <c r="B7" s="183" t="s">
        <v>44</v>
      </c>
      <c r="C7" s="184">
        <v>16642</v>
      </c>
      <c r="D7" s="184">
        <f t="shared" ref="D7:D27" si="0">SUM(C7*338)</f>
        <v>5624996</v>
      </c>
      <c r="E7" s="110"/>
    </row>
    <row r="8" spans="1:6" ht="12.75" customHeight="1" x14ac:dyDescent="0.2">
      <c r="B8" s="183" t="s">
        <v>45</v>
      </c>
      <c r="C8" s="184">
        <v>15558</v>
      </c>
      <c r="D8" s="184">
        <f t="shared" si="0"/>
        <v>5258604</v>
      </c>
      <c r="E8" s="110"/>
    </row>
    <row r="9" spans="1:6" ht="12.75" customHeight="1" x14ac:dyDescent="0.2">
      <c r="B9" s="183" t="s">
        <v>46</v>
      </c>
      <c r="C9" s="184">
        <v>21403</v>
      </c>
      <c r="D9" s="184">
        <f t="shared" si="0"/>
        <v>7234214</v>
      </c>
      <c r="E9" s="110"/>
    </row>
    <row r="10" spans="1:6" ht="12.75" customHeight="1" x14ac:dyDescent="0.2">
      <c r="B10" s="183" t="s">
        <v>47</v>
      </c>
      <c r="C10" s="184">
        <v>15709</v>
      </c>
      <c r="D10" s="184">
        <f t="shared" si="0"/>
        <v>5309642</v>
      </c>
      <c r="E10" s="110"/>
    </row>
    <row r="11" spans="1:6" ht="12.75" customHeight="1" x14ac:dyDescent="0.2">
      <c r="B11" s="183" t="s">
        <v>48</v>
      </c>
      <c r="C11" s="184">
        <v>15200</v>
      </c>
      <c r="D11" s="184">
        <f t="shared" si="0"/>
        <v>5137600</v>
      </c>
      <c r="E11" s="110"/>
    </row>
    <row r="12" spans="1:6" ht="12.75" customHeight="1" x14ac:dyDescent="0.2">
      <c r="B12" s="183" t="s">
        <v>49</v>
      </c>
      <c r="C12" s="184">
        <v>8120</v>
      </c>
      <c r="D12" s="184">
        <f t="shared" si="0"/>
        <v>2744560</v>
      </c>
      <c r="E12" s="110"/>
    </row>
    <row r="13" spans="1:6" ht="12.75" customHeight="1" x14ac:dyDescent="0.2">
      <c r="B13" s="183" t="s">
        <v>50</v>
      </c>
      <c r="C13" s="184">
        <v>16260</v>
      </c>
      <c r="D13" s="184">
        <f t="shared" si="0"/>
        <v>5495880</v>
      </c>
      <c r="E13" s="110"/>
    </row>
    <row r="14" spans="1:6" ht="12.75" customHeight="1" x14ac:dyDescent="0.2">
      <c r="B14" s="183" t="s">
        <v>51</v>
      </c>
      <c r="C14" s="184">
        <v>6986</v>
      </c>
      <c r="D14" s="184">
        <f t="shared" si="0"/>
        <v>2361268</v>
      </c>
      <c r="E14" s="110"/>
    </row>
    <row r="15" spans="1:6" ht="12.75" customHeight="1" x14ac:dyDescent="0.2">
      <c r="B15" s="183" t="s">
        <v>52</v>
      </c>
      <c r="C15" s="184">
        <v>15826</v>
      </c>
      <c r="D15" s="184">
        <f t="shared" si="0"/>
        <v>5349188</v>
      </c>
      <c r="E15" s="110"/>
    </row>
    <row r="16" spans="1:6" ht="12.75" customHeight="1" x14ac:dyDescent="0.2">
      <c r="B16" s="183" t="s">
        <v>53</v>
      </c>
      <c r="C16" s="184">
        <v>6607</v>
      </c>
      <c r="D16" s="184">
        <f t="shared" si="0"/>
        <v>2233166</v>
      </c>
      <c r="E16" s="110"/>
    </row>
    <row r="17" spans="2:5" ht="12.75" customHeight="1" x14ac:dyDescent="0.2">
      <c r="B17" s="183" t="s">
        <v>54</v>
      </c>
      <c r="C17" s="184">
        <v>5857</v>
      </c>
      <c r="D17" s="184">
        <f t="shared" si="0"/>
        <v>1979666</v>
      </c>
      <c r="E17" s="110"/>
    </row>
    <row r="18" spans="2:5" ht="12.75" customHeight="1" x14ac:dyDescent="0.2">
      <c r="B18" s="183" t="s">
        <v>55</v>
      </c>
      <c r="C18" s="184">
        <v>6674</v>
      </c>
      <c r="D18" s="184">
        <f t="shared" si="0"/>
        <v>2255812</v>
      </c>
      <c r="E18" s="110"/>
    </row>
    <row r="19" spans="2:5" ht="12.75" customHeight="1" x14ac:dyDescent="0.2">
      <c r="B19" s="183" t="s">
        <v>56</v>
      </c>
      <c r="C19" s="184">
        <v>4166</v>
      </c>
      <c r="D19" s="184">
        <f t="shared" si="0"/>
        <v>1408108</v>
      </c>
      <c r="E19" s="110"/>
    </row>
    <row r="20" spans="2:5" ht="12.75" customHeight="1" x14ac:dyDescent="0.2">
      <c r="B20" s="183" t="s">
        <v>57</v>
      </c>
      <c r="C20" s="184">
        <v>7150</v>
      </c>
      <c r="D20" s="184">
        <f t="shared" si="0"/>
        <v>2416700</v>
      </c>
      <c r="E20" s="110"/>
    </row>
    <row r="21" spans="2:5" ht="12.75" customHeight="1" x14ac:dyDescent="0.2">
      <c r="B21" s="183" t="s">
        <v>58</v>
      </c>
      <c r="C21" s="184">
        <v>2342</v>
      </c>
      <c r="D21" s="184">
        <f t="shared" si="0"/>
        <v>791596</v>
      </c>
      <c r="E21" s="110"/>
    </row>
    <row r="22" spans="2:5" ht="12.75" customHeight="1" x14ac:dyDescent="0.2">
      <c r="B22" s="183" t="s">
        <v>59</v>
      </c>
      <c r="C22" s="184">
        <v>2908</v>
      </c>
      <c r="D22" s="184">
        <f t="shared" si="0"/>
        <v>982904</v>
      </c>
      <c r="E22" s="110"/>
    </row>
    <row r="23" spans="2:5" ht="12.75" customHeight="1" x14ac:dyDescent="0.2">
      <c r="B23" s="183" t="s">
        <v>60</v>
      </c>
      <c r="C23" s="184">
        <v>3085</v>
      </c>
      <c r="D23" s="184">
        <f t="shared" si="0"/>
        <v>1042730</v>
      </c>
      <c r="E23" s="110"/>
    </row>
    <row r="24" spans="2:5" ht="12.75" customHeight="1" x14ac:dyDescent="0.2">
      <c r="B24" s="183" t="s">
        <v>61</v>
      </c>
      <c r="C24" s="184">
        <v>1236</v>
      </c>
      <c r="D24" s="184">
        <f t="shared" si="0"/>
        <v>417768</v>
      </c>
      <c r="E24" s="110"/>
    </row>
    <row r="25" spans="2:5" ht="12.75" customHeight="1" x14ac:dyDescent="0.2">
      <c r="B25" s="183" t="s">
        <v>62</v>
      </c>
      <c r="C25" s="184">
        <v>1413</v>
      </c>
      <c r="D25" s="184">
        <f t="shared" si="0"/>
        <v>477594</v>
      </c>
      <c r="E25" s="110"/>
    </row>
    <row r="26" spans="2:5" ht="12.75" customHeight="1" x14ac:dyDescent="0.2">
      <c r="B26" s="183" t="s">
        <v>63</v>
      </c>
      <c r="C26" s="184">
        <v>1790</v>
      </c>
      <c r="D26" s="184">
        <f t="shared" si="0"/>
        <v>605020</v>
      </c>
      <c r="E26" s="110"/>
    </row>
    <row r="27" spans="2:5" ht="12.75" customHeight="1" x14ac:dyDescent="0.2">
      <c r="B27" s="185" t="s">
        <v>64</v>
      </c>
      <c r="C27" s="186">
        <v>1690</v>
      </c>
      <c r="D27" s="186">
        <f t="shared" si="0"/>
        <v>571220</v>
      </c>
      <c r="E27" s="110"/>
    </row>
    <row r="28" spans="2:5" x14ac:dyDescent="0.2">
      <c r="C28" s="33"/>
      <c r="D28" s="33"/>
      <c r="E28" s="33"/>
    </row>
  </sheetData>
  <mergeCells count="1">
    <mergeCell ref="B2:F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10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view="pageBreakPreview" zoomScaleNormal="100" zoomScaleSheetLayoutView="100" workbookViewId="0">
      <selection activeCell="L29" sqref="L29"/>
    </sheetView>
  </sheetViews>
  <sheetFormatPr defaultRowHeight="12.75" x14ac:dyDescent="0.2"/>
  <cols>
    <col min="2" max="2" width="14.7109375" customWidth="1"/>
    <col min="3" max="3" width="13.85546875" customWidth="1"/>
    <col min="4" max="4" width="12.42578125" customWidth="1"/>
    <col min="5" max="5" width="14.7109375" customWidth="1"/>
    <col min="6" max="8" width="20.5703125" customWidth="1"/>
    <col min="9" max="9" width="16.7109375" bestFit="1" customWidth="1"/>
    <col min="10" max="10" width="14" bestFit="1" customWidth="1"/>
  </cols>
  <sheetData>
    <row r="1" spans="2:11" ht="12.75" customHeight="1" x14ac:dyDescent="0.2"/>
    <row r="2" spans="2:11" ht="15.75" customHeight="1" x14ac:dyDescent="0.25">
      <c r="B2" s="240" t="s">
        <v>168</v>
      </c>
      <c r="C2" s="241"/>
      <c r="D2" s="241"/>
      <c r="E2" s="241"/>
      <c r="F2" s="242"/>
      <c r="G2" s="178"/>
      <c r="H2" s="178"/>
    </row>
    <row r="3" spans="2:11" ht="12.75" customHeight="1" x14ac:dyDescent="0.25">
      <c r="B3" s="176"/>
      <c r="C3" s="177"/>
      <c r="D3" s="177"/>
      <c r="E3" s="177"/>
      <c r="F3" s="178"/>
      <c r="G3" s="178"/>
      <c r="H3" s="178"/>
    </row>
    <row r="4" spans="2:11" ht="12.75" customHeight="1" x14ac:dyDescent="0.2">
      <c r="J4" s="111" t="s">
        <v>78</v>
      </c>
    </row>
    <row r="5" spans="2:11" ht="92.25" customHeight="1" x14ac:dyDescent="0.2">
      <c r="B5" s="112"/>
      <c r="C5" s="112" t="s">
        <v>169</v>
      </c>
      <c r="D5" s="112" t="s">
        <v>170</v>
      </c>
      <c r="E5" s="112" t="s">
        <v>83</v>
      </c>
      <c r="F5" s="112" t="s">
        <v>171</v>
      </c>
      <c r="G5" s="112" t="s">
        <v>172</v>
      </c>
      <c r="H5" s="112" t="s">
        <v>173</v>
      </c>
      <c r="I5" s="112" t="s">
        <v>174</v>
      </c>
      <c r="J5" s="112" t="s">
        <v>175</v>
      </c>
      <c r="K5" s="109"/>
    </row>
    <row r="6" spans="2:11" ht="12.75" customHeight="1" x14ac:dyDescent="0.2">
      <c r="B6" s="194" t="s">
        <v>98</v>
      </c>
      <c r="C6" s="195" t="s">
        <v>100</v>
      </c>
      <c r="D6" s="195" t="s">
        <v>99</v>
      </c>
      <c r="E6" s="195" t="s">
        <v>101</v>
      </c>
      <c r="F6" s="195" t="s">
        <v>102</v>
      </c>
      <c r="G6" s="196" t="s">
        <v>103</v>
      </c>
      <c r="H6" s="196" t="s">
        <v>176</v>
      </c>
      <c r="I6" s="196" t="s">
        <v>177</v>
      </c>
      <c r="J6" s="196" t="s">
        <v>178</v>
      </c>
      <c r="K6" s="110"/>
    </row>
    <row r="7" spans="2:11" ht="12.75" customHeight="1" x14ac:dyDescent="0.2">
      <c r="B7" s="113" t="s">
        <v>87</v>
      </c>
      <c r="C7" s="114">
        <v>293311</v>
      </c>
      <c r="D7" s="197">
        <v>159.4</v>
      </c>
      <c r="E7" s="114">
        <v>132</v>
      </c>
      <c r="F7" s="114">
        <v>84262200</v>
      </c>
      <c r="G7" s="198">
        <v>0.73065000000000002</v>
      </c>
      <c r="H7" s="114">
        <v>75878</v>
      </c>
      <c r="I7" s="114"/>
      <c r="J7" s="114">
        <f>ROUND((F7+H7+I7),-2)</f>
        <v>84338100</v>
      </c>
      <c r="K7" s="110"/>
    </row>
    <row r="8" spans="2:11" ht="12.75" customHeight="1" x14ac:dyDescent="0.2">
      <c r="B8" s="113" t="s">
        <v>89</v>
      </c>
      <c r="C8" s="114">
        <v>442476</v>
      </c>
      <c r="D8" s="197">
        <v>179.2</v>
      </c>
      <c r="E8" s="114">
        <v>165</v>
      </c>
      <c r="F8" s="114">
        <v>105327750</v>
      </c>
      <c r="G8" s="198">
        <v>0.73065000000000002</v>
      </c>
      <c r="H8" s="114">
        <v>75878</v>
      </c>
      <c r="I8" s="114">
        <v>3515720</v>
      </c>
      <c r="J8" s="114">
        <f t="shared" ref="J8:J19" si="0">ROUND((F8+H8+I8),-2)</f>
        <v>108919300</v>
      </c>
      <c r="K8" s="110"/>
    </row>
    <row r="9" spans="2:11" ht="12.75" customHeight="1" x14ac:dyDescent="0.2">
      <c r="B9" s="113" t="s">
        <v>92</v>
      </c>
      <c r="C9" s="114">
        <v>508852</v>
      </c>
      <c r="D9" s="197">
        <v>173.4</v>
      </c>
      <c r="E9" s="114">
        <v>178</v>
      </c>
      <c r="F9" s="114">
        <v>113626300</v>
      </c>
      <c r="G9" s="198">
        <v>0.73065000000000002</v>
      </c>
      <c r="H9" s="114">
        <v>75878</v>
      </c>
      <c r="I9" s="114"/>
      <c r="J9" s="114">
        <f t="shared" si="0"/>
        <v>113702200</v>
      </c>
      <c r="K9" s="110"/>
    </row>
    <row r="10" spans="2:11" ht="12.75" customHeight="1" x14ac:dyDescent="0.2">
      <c r="B10" s="113" t="s">
        <v>91</v>
      </c>
      <c r="C10" s="114">
        <v>522856</v>
      </c>
      <c r="D10" s="197">
        <v>162.4</v>
      </c>
      <c r="E10" s="114">
        <v>181</v>
      </c>
      <c r="F10" s="114">
        <v>115541350</v>
      </c>
      <c r="G10" s="198">
        <v>0.73065000000000002</v>
      </c>
      <c r="H10" s="114">
        <v>75878</v>
      </c>
      <c r="I10" s="114"/>
      <c r="J10" s="114">
        <f t="shared" si="0"/>
        <v>115617200</v>
      </c>
      <c r="K10" s="110"/>
    </row>
    <row r="11" spans="2:11" ht="12.75" customHeight="1" x14ac:dyDescent="0.2">
      <c r="B11" s="113" t="s">
        <v>90</v>
      </c>
      <c r="C11" s="114">
        <v>550803</v>
      </c>
      <c r="D11" s="197">
        <v>192.84</v>
      </c>
      <c r="E11" s="114">
        <v>186</v>
      </c>
      <c r="F11" s="114">
        <v>118733100</v>
      </c>
      <c r="G11" s="198">
        <v>0.73065000000000002</v>
      </c>
      <c r="H11" s="114">
        <v>75878</v>
      </c>
      <c r="I11" s="114"/>
      <c r="J11" s="114">
        <f t="shared" si="0"/>
        <v>118809000</v>
      </c>
      <c r="K11" s="110"/>
    </row>
    <row r="12" spans="2:11" ht="12.75" customHeight="1" x14ac:dyDescent="0.2">
      <c r="B12" s="113" t="s">
        <v>86</v>
      </c>
      <c r="C12" s="114">
        <v>591041</v>
      </c>
      <c r="D12" s="197">
        <v>184.55</v>
      </c>
      <c r="E12" s="114">
        <v>193</v>
      </c>
      <c r="F12" s="114">
        <v>123201550</v>
      </c>
      <c r="G12" s="198">
        <v>0.73065000000000002</v>
      </c>
      <c r="H12" s="114">
        <v>75878</v>
      </c>
      <c r="I12" s="114"/>
      <c r="J12" s="114">
        <f t="shared" si="0"/>
        <v>123277400</v>
      </c>
      <c r="K12" s="110"/>
    </row>
    <row r="13" spans="2:11" ht="12.75" customHeight="1" x14ac:dyDescent="0.2">
      <c r="B13" s="113" t="s">
        <v>95</v>
      </c>
      <c r="C13" s="114">
        <v>580119</v>
      </c>
      <c r="D13" s="197">
        <v>169.35</v>
      </c>
      <c r="E13" s="114">
        <v>191</v>
      </c>
      <c r="F13" s="114">
        <v>121924850</v>
      </c>
      <c r="G13" s="198">
        <v>0.73065000000000002</v>
      </c>
      <c r="H13" s="114">
        <v>75878</v>
      </c>
      <c r="I13" s="114"/>
      <c r="J13" s="114">
        <f t="shared" si="0"/>
        <v>122000700</v>
      </c>
      <c r="K13" s="110"/>
    </row>
    <row r="14" spans="2:11" ht="12.75" customHeight="1" x14ac:dyDescent="0.2">
      <c r="B14" s="113" t="s">
        <v>94</v>
      </c>
      <c r="C14" s="114">
        <v>630522</v>
      </c>
      <c r="D14" s="197">
        <v>211.7</v>
      </c>
      <c r="E14" s="114">
        <v>201</v>
      </c>
      <c r="F14" s="114">
        <v>128308350</v>
      </c>
      <c r="G14" s="198">
        <v>0.73065000000000002</v>
      </c>
      <c r="H14" s="114">
        <v>75878</v>
      </c>
      <c r="I14" s="114"/>
      <c r="J14" s="114">
        <f t="shared" si="0"/>
        <v>128384200</v>
      </c>
      <c r="K14" s="110"/>
    </row>
    <row r="15" spans="2:11" ht="12.75" customHeight="1" x14ac:dyDescent="0.2">
      <c r="B15" s="113" t="s">
        <v>85</v>
      </c>
      <c r="C15" s="114">
        <v>643551</v>
      </c>
      <c r="D15" s="197">
        <v>217</v>
      </c>
      <c r="E15" s="114">
        <v>203</v>
      </c>
      <c r="F15" s="114">
        <v>129585050</v>
      </c>
      <c r="G15" s="198">
        <v>0.73065000000000002</v>
      </c>
      <c r="H15" s="114">
        <v>1263566</v>
      </c>
      <c r="I15" s="114">
        <v>23729</v>
      </c>
      <c r="J15" s="114">
        <f t="shared" si="0"/>
        <v>130872300</v>
      </c>
      <c r="K15" s="110"/>
    </row>
    <row r="16" spans="2:11" ht="12.75" customHeight="1" x14ac:dyDescent="0.2">
      <c r="B16" s="113" t="s">
        <v>88</v>
      </c>
      <c r="C16" s="114">
        <v>817004</v>
      </c>
      <c r="D16" s="197">
        <v>253.35</v>
      </c>
      <c r="E16" s="114">
        <v>232</v>
      </c>
      <c r="F16" s="114">
        <v>148097200</v>
      </c>
      <c r="G16" s="198">
        <v>0.73065000000000002</v>
      </c>
      <c r="H16" s="114">
        <v>75878</v>
      </c>
      <c r="I16" s="114">
        <v>1636808</v>
      </c>
      <c r="J16" s="114">
        <f t="shared" si="0"/>
        <v>149809900</v>
      </c>
      <c r="K16" s="110"/>
    </row>
    <row r="17" spans="2:11" ht="12.75" customHeight="1" x14ac:dyDescent="0.2">
      <c r="B17" s="113" t="s">
        <v>93</v>
      </c>
      <c r="C17" s="114">
        <v>1195327</v>
      </c>
      <c r="D17" s="197">
        <v>248.2</v>
      </c>
      <c r="E17" s="114">
        <v>280</v>
      </c>
      <c r="F17" s="114">
        <v>178738000</v>
      </c>
      <c r="G17" s="198">
        <v>0.73065000000000002</v>
      </c>
      <c r="H17" s="114">
        <v>75878</v>
      </c>
      <c r="I17" s="114"/>
      <c r="J17" s="114">
        <f t="shared" si="0"/>
        <v>178813900</v>
      </c>
      <c r="K17" s="110"/>
    </row>
    <row r="18" spans="2:11" ht="12.75" customHeight="1" x14ac:dyDescent="0.2">
      <c r="B18" s="113" t="s">
        <v>96</v>
      </c>
      <c r="C18" s="114">
        <v>1192834</v>
      </c>
      <c r="D18" s="197">
        <v>274.8</v>
      </c>
      <c r="E18" s="114">
        <v>280</v>
      </c>
      <c r="F18" s="114">
        <v>178738000</v>
      </c>
      <c r="G18" s="198">
        <v>0.73065000000000002</v>
      </c>
      <c r="H18" s="114">
        <v>75878</v>
      </c>
      <c r="I18" s="114"/>
      <c r="J18" s="114">
        <f t="shared" si="0"/>
        <v>178813900</v>
      </c>
      <c r="K18" s="110"/>
    </row>
    <row r="19" spans="2:11" ht="12.75" customHeight="1" x14ac:dyDescent="0.2">
      <c r="B19" s="115" t="s">
        <v>84</v>
      </c>
      <c r="C19" s="116">
        <v>1397997</v>
      </c>
      <c r="D19" s="199">
        <v>293.67</v>
      </c>
      <c r="E19" s="116">
        <v>298</v>
      </c>
      <c r="F19" s="116">
        <v>190228300</v>
      </c>
      <c r="G19" s="198">
        <v>0.73065000000000002</v>
      </c>
      <c r="H19" s="114">
        <v>75878</v>
      </c>
      <c r="I19" s="114"/>
      <c r="J19" s="114">
        <f t="shared" si="0"/>
        <v>190304200</v>
      </c>
      <c r="K19" s="110"/>
    </row>
    <row r="20" spans="2:11" ht="12.75" customHeight="1" x14ac:dyDescent="0.2">
      <c r="B20" s="117" t="s">
        <v>97</v>
      </c>
      <c r="C20" s="118">
        <f>SUM(C7:C19)</f>
        <v>9366693</v>
      </c>
      <c r="D20" s="118">
        <f>SUM(D7:D19)</f>
        <v>2719.86</v>
      </c>
      <c r="E20" s="118">
        <f>SUM(E7:E19)</f>
        <v>2720</v>
      </c>
      <c r="F20" s="118">
        <f>SUM(F7:F19)</f>
        <v>1736312000</v>
      </c>
      <c r="G20" s="118"/>
      <c r="H20" s="118">
        <f>SUM(H7:H19)</f>
        <v>2174102</v>
      </c>
      <c r="I20" s="118">
        <f>SUM(I7:I19)</f>
        <v>5176257</v>
      </c>
      <c r="J20" s="118">
        <f>SUM(J7:J19)</f>
        <v>1743662300</v>
      </c>
      <c r="K20" s="110"/>
    </row>
    <row r="21" spans="2:11" x14ac:dyDescent="0.2">
      <c r="C21" s="33"/>
      <c r="D21" s="33"/>
      <c r="E21" s="33"/>
      <c r="F21" s="33"/>
      <c r="G21" s="33"/>
      <c r="H21" s="33"/>
      <c r="I21" s="33"/>
      <c r="J21" s="33"/>
      <c r="K21" s="33"/>
    </row>
  </sheetData>
  <mergeCells count="1">
    <mergeCell ref="B2:F2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&amp;RPříloha č. 11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view="pageBreakPreview" zoomScaleNormal="120" zoomScaleSheetLayoutView="100" workbookViewId="0">
      <selection activeCell="O14" sqref="O14"/>
    </sheetView>
  </sheetViews>
  <sheetFormatPr defaultRowHeight="15.75" x14ac:dyDescent="0.25"/>
  <cols>
    <col min="1" max="1" width="3.5703125" style="120" customWidth="1"/>
    <col min="2" max="2" width="54" style="120" customWidth="1"/>
    <col min="3" max="3" width="12" style="121" customWidth="1"/>
    <col min="4" max="4" width="11.85546875" style="121" customWidth="1"/>
    <col min="5" max="5" width="9.28515625" style="121" customWidth="1"/>
    <col min="6" max="6" width="12" style="121" customWidth="1"/>
    <col min="7" max="7" width="9.7109375" style="121" customWidth="1"/>
    <col min="8" max="8" width="10.28515625" style="121" customWidth="1"/>
    <col min="9" max="9" width="10.85546875" style="121" bestFit="1" customWidth="1"/>
    <col min="10" max="16384" width="9.140625" style="120"/>
  </cols>
  <sheetData>
    <row r="2" spans="2:12" x14ac:dyDescent="0.25">
      <c r="B2" s="225" t="s">
        <v>112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4" spans="2:12" ht="22.5" customHeight="1" x14ac:dyDescent="0.25">
      <c r="B4" s="140" t="s">
        <v>193</v>
      </c>
      <c r="C4" s="141" t="s">
        <v>107</v>
      </c>
      <c r="D4" s="141" t="s">
        <v>108</v>
      </c>
      <c r="E4" s="141">
        <v>2012</v>
      </c>
      <c r="F4" s="141" t="s">
        <v>109</v>
      </c>
      <c r="G4" s="141">
        <v>2016</v>
      </c>
      <c r="H4" s="141">
        <v>2017</v>
      </c>
      <c r="I4" s="141" t="s">
        <v>154</v>
      </c>
      <c r="J4" s="141" t="s">
        <v>191</v>
      </c>
    </row>
    <row r="5" spans="2:12" ht="18" customHeight="1" x14ac:dyDescent="0.25">
      <c r="B5" s="142" t="s">
        <v>113</v>
      </c>
      <c r="C5" s="143">
        <v>0.2059</v>
      </c>
      <c r="D5" s="143">
        <v>0.214</v>
      </c>
      <c r="E5" s="143">
        <v>0.1993</v>
      </c>
      <c r="F5" s="143">
        <v>0.20830000000000001</v>
      </c>
      <c r="G5" s="143">
        <v>0.20830000000000001</v>
      </c>
      <c r="H5" s="143">
        <v>0.214</v>
      </c>
      <c r="I5" s="143">
        <v>0.23580000000000001</v>
      </c>
      <c r="J5" s="143">
        <v>0.25840000000000002</v>
      </c>
    </row>
    <row r="6" spans="2:12" ht="12.75" customHeight="1" x14ac:dyDescent="0.25">
      <c r="B6" s="142" t="s">
        <v>114</v>
      </c>
      <c r="C6" s="143">
        <v>0.2059</v>
      </c>
      <c r="D6" s="143">
        <v>0.214</v>
      </c>
      <c r="E6" s="143">
        <v>0.214</v>
      </c>
      <c r="F6" s="143">
        <v>0.23580000000000001</v>
      </c>
      <c r="G6" s="143">
        <v>0.23580000000000001</v>
      </c>
      <c r="H6" s="143">
        <v>0.23580000000000001</v>
      </c>
      <c r="I6" s="143">
        <v>0.23580000000000001</v>
      </c>
      <c r="J6" s="143">
        <v>0.25840000000000002</v>
      </c>
    </row>
    <row r="7" spans="2:12" ht="18" customHeight="1" x14ac:dyDescent="0.25">
      <c r="B7" s="142" t="s">
        <v>115</v>
      </c>
      <c r="C7" s="143">
        <v>0.2059</v>
      </c>
      <c r="D7" s="143">
        <v>0.214</v>
      </c>
      <c r="E7" s="143">
        <v>0.214</v>
      </c>
      <c r="F7" s="143">
        <v>0.23580000000000001</v>
      </c>
      <c r="G7" s="143">
        <v>0.23580000000000001</v>
      </c>
      <c r="H7" s="143">
        <v>0.23580000000000001</v>
      </c>
      <c r="I7" s="143">
        <v>0.23580000000000001</v>
      </c>
      <c r="J7" s="143">
        <v>0.25840000000000002</v>
      </c>
    </row>
    <row r="8" spans="2:12" ht="16.5" customHeight="1" x14ac:dyDescent="0.25">
      <c r="B8" s="142" t="s">
        <v>116</v>
      </c>
      <c r="C8" s="143">
        <v>0.2059</v>
      </c>
      <c r="D8" s="143">
        <v>0.214</v>
      </c>
      <c r="E8" s="143">
        <v>0.214</v>
      </c>
      <c r="F8" s="143">
        <v>0.23580000000000001</v>
      </c>
      <c r="G8" s="143">
        <v>0.23580000000000001</v>
      </c>
      <c r="H8" s="143">
        <v>0.23580000000000001</v>
      </c>
      <c r="I8" s="143">
        <v>0.23580000000000001</v>
      </c>
      <c r="J8" s="143">
        <v>0.25840000000000002</v>
      </c>
    </row>
    <row r="9" spans="2:12" ht="16.5" customHeight="1" x14ac:dyDescent="0.25">
      <c r="B9" s="144" t="s">
        <v>120</v>
      </c>
      <c r="C9" s="145">
        <v>0.2059</v>
      </c>
      <c r="D9" s="145">
        <v>0.214</v>
      </c>
      <c r="E9" s="145">
        <v>0.214</v>
      </c>
      <c r="F9" s="145">
        <v>0.22869999999999999</v>
      </c>
      <c r="G9" s="145">
        <v>0.23580000000000001</v>
      </c>
      <c r="H9" s="145">
        <v>0.23580000000000001</v>
      </c>
      <c r="I9" s="145">
        <v>0.23580000000000001</v>
      </c>
      <c r="J9" s="143">
        <v>0.25840000000000002</v>
      </c>
    </row>
    <row r="10" spans="2:12" ht="40.5" customHeight="1" x14ac:dyDescent="0.25">
      <c r="B10" s="146" t="s">
        <v>118</v>
      </c>
      <c r="C10" s="147">
        <v>1.4999999999999999E-2</v>
      </c>
      <c r="D10" s="147">
        <v>1.4999999999999999E-2</v>
      </c>
      <c r="E10" s="147">
        <v>1.4999999999999999E-2</v>
      </c>
      <c r="F10" s="147">
        <v>1.4999999999999999E-2</v>
      </c>
      <c r="G10" s="147">
        <v>1.4999999999999999E-2</v>
      </c>
      <c r="H10" s="147">
        <v>1.4999999999999999E-2</v>
      </c>
      <c r="I10" s="147">
        <v>1.4999999999999999E-2</v>
      </c>
      <c r="J10" s="147">
        <v>1.4999999999999999E-2</v>
      </c>
    </row>
    <row r="11" spans="2:12" ht="25.5" customHeight="1" x14ac:dyDescent="0.25">
      <c r="B11" s="146" t="s">
        <v>119</v>
      </c>
      <c r="C11" s="147">
        <v>0.3</v>
      </c>
      <c r="D11" s="147">
        <v>0.3</v>
      </c>
      <c r="E11" s="147">
        <v>0.3</v>
      </c>
      <c r="F11" s="147">
        <v>0.3</v>
      </c>
      <c r="G11" s="147">
        <v>0.3</v>
      </c>
      <c r="H11" s="147">
        <v>0</v>
      </c>
      <c r="I11" s="147">
        <v>0</v>
      </c>
      <c r="J11" s="147">
        <v>0</v>
      </c>
    </row>
    <row r="12" spans="2:12" ht="18.75" customHeight="1" x14ac:dyDescent="0.25">
      <c r="B12" s="146" t="s">
        <v>117</v>
      </c>
      <c r="C12" s="147">
        <v>1</v>
      </c>
      <c r="D12" s="147">
        <v>1</v>
      </c>
      <c r="E12" s="147">
        <v>1</v>
      </c>
      <c r="F12" s="147">
        <v>1</v>
      </c>
      <c r="G12" s="147">
        <v>1</v>
      </c>
      <c r="H12" s="147">
        <v>1</v>
      </c>
      <c r="I12" s="147">
        <v>1</v>
      </c>
      <c r="J12" s="147">
        <v>1</v>
      </c>
    </row>
    <row r="13" spans="2:12" ht="18.75" customHeight="1" x14ac:dyDescent="0.25">
      <c r="B13" s="127"/>
      <c r="C13" s="128"/>
      <c r="D13" s="128"/>
      <c r="E13" s="128"/>
      <c r="F13" s="128"/>
      <c r="G13" s="128"/>
      <c r="H13" s="128"/>
      <c r="I13" s="128"/>
      <c r="J13" s="122"/>
    </row>
    <row r="14" spans="2:12" ht="12.75" customHeight="1" x14ac:dyDescent="0.25">
      <c r="B14" s="125"/>
      <c r="C14" s="126"/>
      <c r="D14" s="126"/>
      <c r="E14" s="126"/>
      <c r="F14" s="126"/>
      <c r="G14" s="126"/>
      <c r="H14" s="126"/>
      <c r="I14" s="126"/>
      <c r="J14" s="122"/>
    </row>
    <row r="15" spans="2:12" ht="21.75" customHeight="1" x14ac:dyDescent="0.25">
      <c r="B15" s="140" t="s">
        <v>194</v>
      </c>
      <c r="C15" s="141" t="s">
        <v>110</v>
      </c>
      <c r="D15" s="141" t="s">
        <v>111</v>
      </c>
      <c r="E15" s="141">
        <v>2012</v>
      </c>
      <c r="F15" s="141" t="s">
        <v>109</v>
      </c>
      <c r="G15" s="141">
        <v>2016</v>
      </c>
      <c r="H15" s="141">
        <v>2017</v>
      </c>
      <c r="I15" s="141" t="s">
        <v>155</v>
      </c>
      <c r="J15" s="172" t="s">
        <v>192</v>
      </c>
    </row>
    <row r="16" spans="2:12" ht="15.75" customHeight="1" x14ac:dyDescent="0.25">
      <c r="B16" s="142" t="s">
        <v>113</v>
      </c>
      <c r="C16" s="143">
        <v>3.1E-2</v>
      </c>
      <c r="D16" s="143">
        <v>8.9200000000000002E-2</v>
      </c>
      <c r="E16" s="143">
        <v>8.2900000000000001E-2</v>
      </c>
      <c r="F16" s="143">
        <v>7.8600000000000003E-2</v>
      </c>
      <c r="G16" s="143">
        <v>8.9200000000000002E-2</v>
      </c>
      <c r="H16" s="143">
        <v>8.9200000000000002E-2</v>
      </c>
      <c r="I16" s="143">
        <v>8.9200000000000002E-2</v>
      </c>
      <c r="J16" s="173">
        <v>9.7799999999999998E-2</v>
      </c>
    </row>
    <row r="17" spans="2:10" ht="14.25" customHeight="1" x14ac:dyDescent="0.25">
      <c r="B17" s="142" t="s">
        <v>114</v>
      </c>
      <c r="C17" s="143">
        <v>3.1E-2</v>
      </c>
      <c r="D17" s="143">
        <v>8.9200000000000002E-2</v>
      </c>
      <c r="E17" s="143">
        <v>8.9200000000000002E-2</v>
      </c>
      <c r="F17" s="143">
        <v>8.9200000000000002E-2</v>
      </c>
      <c r="G17" s="143">
        <v>8.9200000000000002E-2</v>
      </c>
      <c r="H17" s="143">
        <v>8.9200000000000002E-2</v>
      </c>
      <c r="I17" s="143">
        <v>8.9200000000000002E-2</v>
      </c>
      <c r="J17" s="143">
        <v>9.7799999999999998E-2</v>
      </c>
    </row>
    <row r="18" spans="2:10" ht="12.75" customHeight="1" x14ac:dyDescent="0.25">
      <c r="B18" s="142" t="s">
        <v>115</v>
      </c>
      <c r="C18" s="143">
        <v>3.1E-2</v>
      </c>
      <c r="D18" s="143">
        <v>8.9200000000000002E-2</v>
      </c>
      <c r="E18" s="143">
        <v>8.9200000000000002E-2</v>
      </c>
      <c r="F18" s="143">
        <v>8.9200000000000002E-2</v>
      </c>
      <c r="G18" s="143">
        <v>8.9200000000000002E-2</v>
      </c>
      <c r="H18" s="143">
        <v>8.9200000000000002E-2</v>
      </c>
      <c r="I18" s="143">
        <v>8.9200000000000002E-2</v>
      </c>
      <c r="J18" s="143">
        <v>9.7799999999999998E-2</v>
      </c>
    </row>
    <row r="19" spans="2:10" ht="13.5" customHeight="1" x14ac:dyDescent="0.25">
      <c r="B19" s="142" t="s">
        <v>116</v>
      </c>
      <c r="C19" s="143">
        <v>3.1E-2</v>
      </c>
      <c r="D19" s="143">
        <v>8.9200000000000002E-2</v>
      </c>
      <c r="E19" s="143">
        <v>8.9200000000000002E-2</v>
      </c>
      <c r="F19" s="143">
        <v>8.9200000000000002E-2</v>
      </c>
      <c r="G19" s="143">
        <v>8.9200000000000002E-2</v>
      </c>
      <c r="H19" s="143">
        <v>8.9200000000000002E-2</v>
      </c>
      <c r="I19" s="143">
        <v>8.9200000000000002E-2</v>
      </c>
      <c r="J19" s="143">
        <v>9.7799999999999998E-2</v>
      </c>
    </row>
    <row r="20" spans="2:10" ht="15.75" customHeight="1" x14ac:dyDescent="0.25">
      <c r="B20" s="144" t="s">
        <v>120</v>
      </c>
      <c r="C20" s="145">
        <v>3.1E-2</v>
      </c>
      <c r="D20" s="145">
        <v>8.9200000000000002E-2</v>
      </c>
      <c r="E20" s="145">
        <v>8.9200000000000002E-2</v>
      </c>
      <c r="F20" s="145">
        <v>8.6499999999999994E-2</v>
      </c>
      <c r="G20" s="145">
        <v>8.9200000000000002E-2</v>
      </c>
      <c r="H20" s="145">
        <v>8.9200000000000002E-2</v>
      </c>
      <c r="I20" s="145">
        <v>8.9200000000000002E-2</v>
      </c>
      <c r="J20" s="174">
        <v>9.7799999999999998E-2</v>
      </c>
    </row>
    <row r="21" spans="2:10" x14ac:dyDescent="0.25">
      <c r="C21" s="123"/>
      <c r="D21" s="123"/>
      <c r="E21" s="123"/>
      <c r="F21" s="123"/>
      <c r="G21" s="123"/>
      <c r="H21" s="123"/>
      <c r="I21" s="123"/>
      <c r="J21" s="124"/>
    </row>
    <row r="22" spans="2:10" x14ac:dyDescent="0.25">
      <c r="B22" s="148" t="s">
        <v>121</v>
      </c>
    </row>
    <row r="23" spans="2:10" x14ac:dyDescent="0.25">
      <c r="B23" s="148"/>
    </row>
    <row r="24" spans="2:10" x14ac:dyDescent="0.25">
      <c r="B24" s="148"/>
    </row>
  </sheetData>
  <mergeCells count="1">
    <mergeCell ref="B2:L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Header>&amp;RPříloha č.2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zoomScaleSheetLayoutView="100" workbookViewId="0">
      <selection activeCell="T10" sqref="T10"/>
    </sheetView>
  </sheetViews>
  <sheetFormatPr defaultRowHeight="12.75" x14ac:dyDescent="0.2"/>
  <sheetData/>
  <printOptions horizontalCentered="1" verticalCentered="1"/>
  <pageMargins left="3.937007874015748E-2" right="3.937007874015748E-2" top="0.74803149606299213" bottom="0.35433070866141736" header="0.31496062992125984" footer="0.31496062992125984"/>
  <pageSetup paperSize="9" scale="73" orientation="landscape" r:id="rId1"/>
  <headerFooter>
    <oddHeader xml:space="preserve">&amp;R&amp;12Příloha č. 3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showZeros="0" zoomScale="120" zoomScaleNormal="120" workbookViewId="0">
      <selection activeCell="M17" sqref="M17"/>
    </sheetView>
  </sheetViews>
  <sheetFormatPr defaultRowHeight="15" x14ac:dyDescent="0.25"/>
  <cols>
    <col min="1" max="1" width="39.5703125" style="6" customWidth="1"/>
    <col min="2" max="3" width="11.140625" style="1" customWidth="1"/>
    <col min="4" max="4" width="11.5703125" style="1" customWidth="1"/>
    <col min="5" max="5" width="10.85546875" style="1" customWidth="1"/>
    <col min="6" max="6" width="10" style="1" customWidth="1"/>
    <col min="7" max="9" width="9.140625" style="1"/>
    <col min="10" max="10" width="11.42578125" style="1" customWidth="1"/>
    <col min="11" max="11" width="8.85546875" style="1" customWidth="1"/>
    <col min="12" max="16384" width="9.140625" style="1"/>
  </cols>
  <sheetData>
    <row r="1" spans="1:12" ht="33" customHeight="1" x14ac:dyDescent="0.2">
      <c r="A1" s="225" t="s">
        <v>195</v>
      </c>
      <c r="B1" s="226"/>
      <c r="C1" s="226"/>
      <c r="D1" s="226"/>
      <c r="E1" s="226"/>
      <c r="F1" s="226"/>
      <c r="G1" s="226"/>
      <c r="H1" s="226"/>
      <c r="I1" s="226"/>
    </row>
    <row r="2" spans="1:12" ht="27.75" customHeight="1" x14ac:dyDescent="0.2">
      <c r="A2" s="29"/>
      <c r="B2" s="71"/>
      <c r="C2" s="71"/>
      <c r="D2" s="32"/>
      <c r="G2" s="34"/>
      <c r="K2" s="70" t="s">
        <v>0</v>
      </c>
    </row>
    <row r="3" spans="1:12" s="2" customFormat="1" ht="27.75" customHeight="1" x14ac:dyDescent="0.2">
      <c r="A3" s="72" t="s">
        <v>1</v>
      </c>
      <c r="B3" s="227" t="s">
        <v>182</v>
      </c>
      <c r="C3" s="228"/>
      <c r="D3" s="229"/>
      <c r="E3" s="227" t="s">
        <v>183</v>
      </c>
      <c r="F3" s="228"/>
      <c r="G3" s="229"/>
      <c r="H3" s="230" t="s">
        <v>185</v>
      </c>
      <c r="I3" s="231"/>
      <c r="J3" s="227" t="s">
        <v>186</v>
      </c>
      <c r="K3" s="232"/>
      <c r="L3" s="57"/>
    </row>
    <row r="4" spans="1:12" s="2" customFormat="1" ht="24.75" customHeight="1" x14ac:dyDescent="0.2">
      <c r="A4" s="76"/>
      <c r="B4" s="149" t="s">
        <v>76</v>
      </c>
      <c r="C4" s="149" t="s">
        <v>36</v>
      </c>
      <c r="D4" s="149" t="s">
        <v>2</v>
      </c>
      <c r="E4" s="149" t="s">
        <v>76</v>
      </c>
      <c r="F4" s="149" t="s">
        <v>36</v>
      </c>
      <c r="G4" s="149" t="s">
        <v>2</v>
      </c>
      <c r="H4" s="149" t="s">
        <v>37</v>
      </c>
      <c r="I4" s="149" t="s">
        <v>36</v>
      </c>
      <c r="J4" s="149" t="s">
        <v>40</v>
      </c>
      <c r="K4" s="150" t="s">
        <v>11</v>
      </c>
      <c r="L4" s="57"/>
    </row>
    <row r="5" spans="1:12" s="3" customFormat="1" ht="12.75" customHeight="1" x14ac:dyDescent="0.25">
      <c r="A5" s="81" t="s">
        <v>3</v>
      </c>
      <c r="B5" s="153">
        <v>114.5</v>
      </c>
      <c r="C5" s="153">
        <v>43.3</v>
      </c>
      <c r="D5" s="153">
        <f>B5+C5</f>
        <v>157.80000000000001</v>
      </c>
      <c r="E5" s="159">
        <v>123.6</v>
      </c>
      <c r="F5" s="159">
        <v>46.8</v>
      </c>
      <c r="G5" s="159">
        <f>E5+F5</f>
        <v>170.39999999999998</v>
      </c>
      <c r="H5" s="160">
        <f>E5-B5</f>
        <v>9.0999999999999943</v>
      </c>
      <c r="I5" s="160">
        <f>F5-C5</f>
        <v>3.5</v>
      </c>
      <c r="J5" s="160">
        <f>E5/B5*100</f>
        <v>107.94759825327512</v>
      </c>
      <c r="K5" s="160">
        <f>F5/C5*100</f>
        <v>108.08314087759815</v>
      </c>
      <c r="L5" s="59"/>
    </row>
    <row r="6" spans="1:12" s="3" customFormat="1" ht="12.75" customHeight="1" x14ac:dyDescent="0.25">
      <c r="A6" s="80" t="s">
        <v>4</v>
      </c>
      <c r="B6" s="154">
        <v>55.9</v>
      </c>
      <c r="C6" s="154">
        <v>19</v>
      </c>
      <c r="D6" s="154">
        <f t="shared" ref="D6:D19" si="0">B6+C6</f>
        <v>74.900000000000006</v>
      </c>
      <c r="E6" s="161">
        <v>50.9</v>
      </c>
      <c r="F6" s="161">
        <v>17</v>
      </c>
      <c r="G6" s="161">
        <f t="shared" ref="G6:G19" si="1">E6+F6</f>
        <v>67.900000000000006</v>
      </c>
      <c r="H6" s="162">
        <f t="shared" ref="H6:H20" si="2">E6-B6</f>
        <v>-5</v>
      </c>
      <c r="I6" s="162">
        <f t="shared" ref="I6:I20" si="3">F6-C6</f>
        <v>-2</v>
      </c>
      <c r="J6" s="162">
        <f t="shared" ref="J6:J20" si="4">E6/B6*100</f>
        <v>91.055456171735244</v>
      </c>
      <c r="K6" s="162">
        <f t="shared" ref="K6:K20" si="5">F6/C6*100</f>
        <v>89.473684210526315</v>
      </c>
      <c r="L6" s="59"/>
    </row>
    <row r="7" spans="1:12" s="4" customFormat="1" ht="12.75" customHeight="1" x14ac:dyDescent="0.25">
      <c r="A7" s="73" t="s">
        <v>5</v>
      </c>
      <c r="B7" s="155">
        <v>49.4</v>
      </c>
      <c r="C7" s="155">
        <v>18.7</v>
      </c>
      <c r="D7" s="155">
        <f t="shared" si="0"/>
        <v>68.099999999999994</v>
      </c>
      <c r="E7" s="163">
        <v>44.1</v>
      </c>
      <c r="F7" s="163">
        <v>16.7</v>
      </c>
      <c r="G7" s="163">
        <f t="shared" si="1"/>
        <v>60.8</v>
      </c>
      <c r="H7" s="164">
        <f t="shared" si="2"/>
        <v>-5.2999999999999972</v>
      </c>
      <c r="I7" s="164">
        <f t="shared" si="3"/>
        <v>-2</v>
      </c>
      <c r="J7" s="164">
        <f t="shared" si="4"/>
        <v>89.271255060728748</v>
      </c>
      <c r="K7" s="164">
        <f t="shared" si="5"/>
        <v>89.304812834224606</v>
      </c>
      <c r="L7" s="60"/>
    </row>
    <row r="8" spans="1:12" s="4" customFormat="1" ht="12.75" customHeight="1" x14ac:dyDescent="0.25">
      <c r="A8" s="82" t="s">
        <v>6</v>
      </c>
      <c r="B8" s="156">
        <v>6.5</v>
      </c>
      <c r="C8" s="156">
        <v>0.3</v>
      </c>
      <c r="D8" s="156">
        <f t="shared" si="0"/>
        <v>6.8</v>
      </c>
      <c r="E8" s="165">
        <v>6.8</v>
      </c>
      <c r="F8" s="165">
        <v>0.3</v>
      </c>
      <c r="G8" s="165">
        <f t="shared" si="1"/>
        <v>7.1</v>
      </c>
      <c r="H8" s="166">
        <f t="shared" si="2"/>
        <v>0.29999999999999982</v>
      </c>
      <c r="I8" s="166">
        <f t="shared" si="3"/>
        <v>0</v>
      </c>
      <c r="J8" s="166">
        <f t="shared" si="4"/>
        <v>104.61538461538463</v>
      </c>
      <c r="K8" s="166">
        <f t="shared" si="5"/>
        <v>100</v>
      </c>
      <c r="L8" s="60"/>
    </row>
    <row r="9" spans="1:12" s="3" customFormat="1" ht="12.75" customHeight="1" x14ac:dyDescent="0.25">
      <c r="A9" s="80" t="s">
        <v>7</v>
      </c>
      <c r="B9" s="154">
        <v>43.6</v>
      </c>
      <c r="C9" s="154">
        <v>15.7</v>
      </c>
      <c r="D9" s="154">
        <f t="shared" si="0"/>
        <v>59.3</v>
      </c>
      <c r="E9" s="161">
        <v>43.8</v>
      </c>
      <c r="F9" s="161">
        <v>15.8</v>
      </c>
      <c r="G9" s="161">
        <f t="shared" si="1"/>
        <v>59.599999999999994</v>
      </c>
      <c r="H9" s="162">
        <f t="shared" si="2"/>
        <v>0.19999999999999574</v>
      </c>
      <c r="I9" s="162">
        <f t="shared" si="3"/>
        <v>0.10000000000000142</v>
      </c>
      <c r="J9" s="162">
        <f t="shared" si="4"/>
        <v>100.45871559633026</v>
      </c>
      <c r="K9" s="162">
        <f t="shared" si="5"/>
        <v>100.63694267515923</v>
      </c>
      <c r="L9" s="59"/>
    </row>
    <row r="10" spans="1:12" s="4" customFormat="1" ht="12.75" customHeight="1" x14ac:dyDescent="0.25">
      <c r="A10" s="73" t="s">
        <v>8</v>
      </c>
      <c r="B10" s="155">
        <v>5.9</v>
      </c>
      <c r="C10" s="155">
        <v>2.2000000000000002</v>
      </c>
      <c r="D10" s="155">
        <f t="shared" si="0"/>
        <v>8.1000000000000014</v>
      </c>
      <c r="E10" s="163">
        <v>5.9</v>
      </c>
      <c r="F10" s="163">
        <v>2.2000000000000002</v>
      </c>
      <c r="G10" s="163">
        <f t="shared" si="1"/>
        <v>8.1000000000000014</v>
      </c>
      <c r="H10" s="164">
        <f t="shared" si="2"/>
        <v>0</v>
      </c>
      <c r="I10" s="164">
        <f t="shared" si="3"/>
        <v>0</v>
      </c>
      <c r="J10" s="164">
        <f t="shared" si="4"/>
        <v>100</v>
      </c>
      <c r="K10" s="164">
        <f t="shared" si="5"/>
        <v>100</v>
      </c>
      <c r="L10" s="60"/>
    </row>
    <row r="11" spans="1:12" s="4" customFormat="1" ht="12.75" customHeight="1" x14ac:dyDescent="0.25">
      <c r="A11" s="73" t="s">
        <v>67</v>
      </c>
      <c r="B11" s="155">
        <v>1.9</v>
      </c>
      <c r="C11" s="155">
        <v>0.7</v>
      </c>
      <c r="D11" s="155">
        <f t="shared" si="0"/>
        <v>2.5999999999999996</v>
      </c>
      <c r="E11" s="163">
        <v>1.5</v>
      </c>
      <c r="F11" s="163">
        <v>0.6</v>
      </c>
      <c r="G11" s="163">
        <f t="shared" si="1"/>
        <v>2.1</v>
      </c>
      <c r="H11" s="164">
        <f t="shared" si="2"/>
        <v>-0.39999999999999991</v>
      </c>
      <c r="I11" s="164">
        <f t="shared" si="3"/>
        <v>-9.9999999999999978E-2</v>
      </c>
      <c r="J11" s="164">
        <f t="shared" si="4"/>
        <v>78.94736842105263</v>
      </c>
      <c r="K11" s="164">
        <f t="shared" si="5"/>
        <v>85.714285714285722</v>
      </c>
      <c r="L11" s="60"/>
    </row>
    <row r="12" spans="1:12" s="4" customFormat="1" ht="12.75" customHeight="1" x14ac:dyDescent="0.25">
      <c r="A12" s="74" t="s">
        <v>68</v>
      </c>
      <c r="B12" s="169">
        <v>1.9</v>
      </c>
      <c r="C12" s="169">
        <v>0.7</v>
      </c>
      <c r="D12" s="169">
        <f t="shared" si="0"/>
        <v>2.5999999999999996</v>
      </c>
      <c r="E12" s="170">
        <v>1.5</v>
      </c>
      <c r="F12" s="170">
        <v>0.6</v>
      </c>
      <c r="G12" s="170">
        <f t="shared" si="1"/>
        <v>2.1</v>
      </c>
      <c r="H12" s="164">
        <f t="shared" si="2"/>
        <v>-0.39999999999999991</v>
      </c>
      <c r="I12" s="164">
        <f t="shared" si="3"/>
        <v>-9.9999999999999978E-2</v>
      </c>
      <c r="J12" s="164">
        <f t="shared" si="4"/>
        <v>78.94736842105263</v>
      </c>
      <c r="K12" s="164">
        <f t="shared" si="5"/>
        <v>85.714285714285722</v>
      </c>
      <c r="L12" s="60"/>
    </row>
    <row r="13" spans="1:12" s="4" customFormat="1" ht="12.75" customHeight="1" x14ac:dyDescent="0.25">
      <c r="A13" s="73" t="s">
        <v>69</v>
      </c>
      <c r="B13" s="155">
        <v>35.799999999999997</v>
      </c>
      <c r="C13" s="155">
        <v>12.8</v>
      </c>
      <c r="D13" s="155">
        <f t="shared" si="0"/>
        <v>48.599999999999994</v>
      </c>
      <c r="E13" s="163">
        <v>36.4</v>
      </c>
      <c r="F13" s="163">
        <v>13</v>
      </c>
      <c r="G13" s="163">
        <f t="shared" si="1"/>
        <v>49.4</v>
      </c>
      <c r="H13" s="164">
        <f t="shared" si="2"/>
        <v>0.60000000000000142</v>
      </c>
      <c r="I13" s="164">
        <f t="shared" si="3"/>
        <v>0.19999999999999929</v>
      </c>
      <c r="J13" s="164">
        <f t="shared" si="4"/>
        <v>101.67597765363129</v>
      </c>
      <c r="K13" s="164">
        <f t="shared" si="5"/>
        <v>101.5625</v>
      </c>
      <c r="L13" s="60"/>
    </row>
    <row r="14" spans="1:12" s="4" customFormat="1" ht="12.75" customHeight="1" x14ac:dyDescent="0.25">
      <c r="A14" s="74" t="s">
        <v>70</v>
      </c>
      <c r="B14" s="169">
        <v>33.799999999999997</v>
      </c>
      <c r="C14" s="169">
        <v>12.8</v>
      </c>
      <c r="D14" s="169">
        <f t="shared" si="0"/>
        <v>46.599999999999994</v>
      </c>
      <c r="E14" s="170">
        <v>34.4</v>
      </c>
      <c r="F14" s="170">
        <v>13</v>
      </c>
      <c r="G14" s="170">
        <f t="shared" si="1"/>
        <v>47.4</v>
      </c>
      <c r="H14" s="164">
        <f t="shared" si="2"/>
        <v>0.60000000000000142</v>
      </c>
      <c r="I14" s="164">
        <f t="shared" si="3"/>
        <v>0.19999999999999929</v>
      </c>
      <c r="J14" s="164">
        <f t="shared" si="4"/>
        <v>101.77514792899409</v>
      </c>
      <c r="K14" s="164">
        <f t="shared" si="5"/>
        <v>101.5625</v>
      </c>
      <c r="L14" s="60"/>
    </row>
    <row r="15" spans="1:12" s="4" customFormat="1" ht="12.75" customHeight="1" x14ac:dyDescent="0.25">
      <c r="A15" s="74" t="s">
        <v>9</v>
      </c>
      <c r="B15" s="169">
        <v>2</v>
      </c>
      <c r="C15" s="169"/>
      <c r="D15" s="169">
        <f t="shared" si="0"/>
        <v>2</v>
      </c>
      <c r="E15" s="170">
        <v>2</v>
      </c>
      <c r="F15" s="170"/>
      <c r="G15" s="170">
        <f t="shared" si="1"/>
        <v>2</v>
      </c>
      <c r="H15" s="164">
        <f t="shared" si="2"/>
        <v>0</v>
      </c>
      <c r="I15" s="164">
        <f t="shared" si="3"/>
        <v>0</v>
      </c>
      <c r="J15" s="164">
        <f t="shared" si="4"/>
        <v>100</v>
      </c>
      <c r="K15" s="164"/>
      <c r="L15" s="60"/>
    </row>
    <row r="16" spans="1:12" s="3" customFormat="1" ht="12.75" customHeight="1" x14ac:dyDescent="0.25">
      <c r="A16" s="83" t="s">
        <v>35</v>
      </c>
      <c r="B16" s="157">
        <v>11.6</v>
      </c>
      <c r="C16" s="157"/>
      <c r="D16" s="157">
        <f t="shared" si="0"/>
        <v>11.6</v>
      </c>
      <c r="E16" s="167">
        <v>11.6</v>
      </c>
      <c r="F16" s="167"/>
      <c r="G16" s="167">
        <f t="shared" si="1"/>
        <v>11.6</v>
      </c>
      <c r="H16" s="168">
        <f t="shared" si="2"/>
        <v>0</v>
      </c>
      <c r="I16" s="168">
        <f t="shared" si="3"/>
        <v>0</v>
      </c>
      <c r="J16" s="168">
        <f t="shared" si="4"/>
        <v>100</v>
      </c>
      <c r="K16" s="168"/>
      <c r="L16" s="59"/>
    </row>
    <row r="17" spans="1:13" s="5" customFormat="1" ht="12.75" customHeight="1" x14ac:dyDescent="0.3">
      <c r="A17" s="81" t="s">
        <v>71</v>
      </c>
      <c r="B17" s="153">
        <v>9.3000000000000007</v>
      </c>
      <c r="C17" s="153">
        <v>0.4</v>
      </c>
      <c r="D17" s="158">
        <f t="shared" si="0"/>
        <v>9.7000000000000011</v>
      </c>
      <c r="E17" s="159">
        <v>10</v>
      </c>
      <c r="F17" s="159">
        <v>0.4</v>
      </c>
      <c r="G17" s="159">
        <f t="shared" si="1"/>
        <v>10.4</v>
      </c>
      <c r="H17" s="160">
        <f t="shared" si="2"/>
        <v>0.69999999999999929</v>
      </c>
      <c r="I17" s="160">
        <f t="shared" si="3"/>
        <v>0</v>
      </c>
      <c r="J17" s="160">
        <f t="shared" si="4"/>
        <v>107.5268817204301</v>
      </c>
      <c r="K17" s="160"/>
      <c r="L17" s="61"/>
    </row>
    <row r="18" spans="1:13" ht="12.75" customHeight="1" x14ac:dyDescent="0.2">
      <c r="A18" s="81" t="s">
        <v>65</v>
      </c>
      <c r="B18" s="153">
        <v>4.1900000000000004</v>
      </c>
      <c r="C18" s="153"/>
      <c r="D18" s="158">
        <f t="shared" si="0"/>
        <v>4.1900000000000004</v>
      </c>
      <c r="E18" s="159">
        <v>5.15</v>
      </c>
      <c r="F18" s="159"/>
      <c r="G18" s="159">
        <f t="shared" si="1"/>
        <v>5.15</v>
      </c>
      <c r="H18" s="160">
        <f t="shared" si="2"/>
        <v>0.96</v>
      </c>
      <c r="I18" s="160">
        <f t="shared" si="3"/>
        <v>0</v>
      </c>
      <c r="J18" s="160">
        <f t="shared" si="4"/>
        <v>122.91169451073985</v>
      </c>
      <c r="K18" s="160"/>
      <c r="L18" s="58"/>
    </row>
    <row r="19" spans="1:13" ht="12.75" customHeight="1" x14ac:dyDescent="0.2">
      <c r="A19" s="81" t="s">
        <v>66</v>
      </c>
      <c r="B19" s="153">
        <v>3.3</v>
      </c>
      <c r="C19" s="153">
        <v>0.1</v>
      </c>
      <c r="D19" s="158">
        <f t="shared" si="0"/>
        <v>3.4</v>
      </c>
      <c r="E19" s="159">
        <v>3.6</v>
      </c>
      <c r="F19" s="159">
        <v>0.1</v>
      </c>
      <c r="G19" s="159">
        <f t="shared" si="1"/>
        <v>3.7</v>
      </c>
      <c r="H19" s="160">
        <f t="shared" si="2"/>
        <v>0.30000000000000027</v>
      </c>
      <c r="I19" s="160">
        <f t="shared" si="3"/>
        <v>0</v>
      </c>
      <c r="J19" s="160">
        <f t="shared" si="4"/>
        <v>109.09090909090911</v>
      </c>
      <c r="K19" s="160"/>
      <c r="L19" s="58"/>
    </row>
    <row r="20" spans="1:13" ht="12.75" customHeight="1" x14ac:dyDescent="0.2">
      <c r="A20" s="75" t="s">
        <v>77</v>
      </c>
      <c r="B20" s="151">
        <f t="shared" ref="B20:G20" si="6">B5+B6+B9+B16+B17+B18+B19</f>
        <v>242.39000000000001</v>
      </c>
      <c r="C20" s="151">
        <f t="shared" si="6"/>
        <v>78.5</v>
      </c>
      <c r="D20" s="151">
        <f t="shared" si="6"/>
        <v>320.89</v>
      </c>
      <c r="E20" s="151">
        <f t="shared" si="6"/>
        <v>248.65</v>
      </c>
      <c r="F20" s="151">
        <f t="shared" si="6"/>
        <v>80.099999999999994</v>
      </c>
      <c r="G20" s="151">
        <f t="shared" si="6"/>
        <v>328.74999999999994</v>
      </c>
      <c r="H20" s="151">
        <f t="shared" si="2"/>
        <v>6.2599999999999909</v>
      </c>
      <c r="I20" s="151">
        <f t="shared" si="3"/>
        <v>1.5999999999999943</v>
      </c>
      <c r="J20" s="151">
        <f t="shared" si="4"/>
        <v>102.5826147943397</v>
      </c>
      <c r="K20" s="152">
        <f t="shared" si="5"/>
        <v>102.03821656050955</v>
      </c>
      <c r="L20" s="58"/>
    </row>
    <row r="21" spans="1:13" ht="12.75" customHeight="1" x14ac:dyDescent="0.2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31"/>
    </row>
    <row r="22" spans="1:13" ht="8.25" customHeight="1" x14ac:dyDescent="0.25">
      <c r="A22" s="27"/>
      <c r="B22" s="62"/>
      <c r="C22" s="62"/>
      <c r="D22" s="62"/>
      <c r="E22" s="62"/>
      <c r="F22" s="69"/>
      <c r="G22" s="62"/>
      <c r="H22" s="63"/>
      <c r="I22" s="31"/>
      <c r="J22" s="31"/>
      <c r="K22" s="31"/>
      <c r="L22" s="31"/>
    </row>
    <row r="23" spans="1:13" ht="15" customHeight="1" x14ac:dyDescent="0.25">
      <c r="A23" s="67" t="s">
        <v>187</v>
      </c>
      <c r="B23" s="64"/>
      <c r="C23" s="64"/>
      <c r="D23" s="64"/>
      <c r="E23" s="64"/>
      <c r="F23" s="64"/>
      <c r="G23" s="64"/>
      <c r="H23" s="65"/>
      <c r="I23" s="66"/>
      <c r="J23" s="66"/>
      <c r="K23" s="66"/>
      <c r="L23" s="66"/>
      <c r="M23" s="66"/>
    </row>
    <row r="24" spans="1:13" ht="21" customHeight="1" x14ac:dyDescent="0.25">
      <c r="A24" s="67" t="s">
        <v>156</v>
      </c>
      <c r="B24" s="68"/>
      <c r="C24" s="66"/>
      <c r="D24" s="68"/>
      <c r="E24" s="66"/>
      <c r="F24" s="66"/>
      <c r="G24" s="66"/>
      <c r="H24" s="65"/>
      <c r="I24" s="66"/>
      <c r="J24" s="66"/>
      <c r="K24" s="66"/>
      <c r="L24" s="66"/>
      <c r="M24" s="66"/>
    </row>
    <row r="25" spans="1:13" ht="12.75" x14ac:dyDescent="0.2">
      <c r="A25" s="64" t="s">
        <v>39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7" spans="1:13" ht="12.75" x14ac:dyDescent="0.2">
      <c r="A27" s="175"/>
    </row>
    <row r="28" spans="1:13" ht="12.75" x14ac:dyDescent="0.2">
      <c r="A28" s="175"/>
    </row>
  </sheetData>
  <mergeCells count="5">
    <mergeCell ref="A1:I1"/>
    <mergeCell ref="B3:D3"/>
    <mergeCell ref="E3:G3"/>
    <mergeCell ref="H3:I3"/>
    <mergeCell ref="J3:K3"/>
  </mergeCells>
  <phoneticPr fontId="0" type="noConversion"/>
  <printOptions horizontalCentered="1" verticalCentered="1"/>
  <pageMargins left="0.59055118110236227" right="0.59055118110236227" top="1.1023622047244095" bottom="0.98425196850393704" header="0.9055118110236221" footer="0.51181102362204722"/>
  <pageSetup paperSize="9" scale="90" orientation="landscape" r:id="rId1"/>
  <headerFooter alignWithMargins="0">
    <oddHeader xml:space="preserve">&amp;R&amp;11Příloha č. 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120" zoomScaleNormal="120" zoomScaleSheetLayoutView="100" workbookViewId="0">
      <selection activeCell="C20" sqref="C20"/>
    </sheetView>
  </sheetViews>
  <sheetFormatPr defaultColWidth="7.85546875" defaultRowHeight="15" customHeight="1" x14ac:dyDescent="0.2"/>
  <cols>
    <col min="1" max="1" width="62.7109375" style="12" customWidth="1"/>
    <col min="2" max="3" width="20.28515625" style="11" customWidth="1"/>
    <col min="4" max="4" width="20.5703125" style="11" customWidth="1"/>
    <col min="5" max="5" width="22" style="19" customWidth="1"/>
    <col min="6" max="6" width="15" style="11" customWidth="1"/>
    <col min="7" max="16384" width="7.85546875" style="11"/>
  </cols>
  <sheetData>
    <row r="1" spans="1:6" ht="15" customHeight="1" x14ac:dyDescent="0.25">
      <c r="A1" s="233" t="s">
        <v>184</v>
      </c>
      <c r="B1" s="233"/>
      <c r="C1" s="233"/>
      <c r="D1" s="233"/>
      <c r="E1" s="233"/>
    </row>
    <row r="2" spans="1:6" ht="12.75" x14ac:dyDescent="0.2">
      <c r="C2" s="13"/>
      <c r="D2" s="13"/>
      <c r="E2" s="49" t="s">
        <v>34</v>
      </c>
    </row>
    <row r="3" spans="1:6" ht="15" customHeight="1" x14ac:dyDescent="0.2">
      <c r="A3" s="93"/>
      <c r="B3" s="96" t="s">
        <v>11</v>
      </c>
      <c r="C3" s="96" t="s">
        <v>21</v>
      </c>
      <c r="D3" s="96" t="s">
        <v>22</v>
      </c>
      <c r="E3" s="96" t="s">
        <v>23</v>
      </c>
      <c r="F3" s="84"/>
    </row>
    <row r="4" spans="1:6" s="14" customFormat="1" ht="16.5" customHeight="1" x14ac:dyDescent="0.2">
      <c r="A4" s="97" t="s">
        <v>24</v>
      </c>
      <c r="B4" s="129">
        <f>B5</f>
        <v>1743662300</v>
      </c>
      <c r="C4" s="129">
        <f>C5</f>
        <v>10243159300</v>
      </c>
      <c r="D4" s="129">
        <f>D5</f>
        <v>1236449400</v>
      </c>
      <c r="E4" s="129">
        <f t="shared" ref="E4:E9" si="0">B4+C4+D4</f>
        <v>13223271000</v>
      </c>
      <c r="F4" s="86"/>
    </row>
    <row r="5" spans="1:6" s="15" customFormat="1" ht="18.75" customHeight="1" x14ac:dyDescent="0.2">
      <c r="A5" s="94" t="s">
        <v>72</v>
      </c>
      <c r="B5" s="130">
        <v>1743662300</v>
      </c>
      <c r="C5" s="130">
        <v>10243159300</v>
      </c>
      <c r="D5" s="130">
        <v>1236449400</v>
      </c>
      <c r="E5" s="131">
        <f t="shared" si="0"/>
        <v>13223271000</v>
      </c>
      <c r="F5" s="86"/>
    </row>
    <row r="6" spans="1:6" s="16" customFormat="1" ht="18" customHeight="1" x14ac:dyDescent="0.2">
      <c r="A6" s="98" t="s">
        <v>25</v>
      </c>
      <c r="B6" s="132">
        <f>B8+B7</f>
        <v>85000000</v>
      </c>
      <c r="C6" s="132">
        <f>C8+C7</f>
        <v>0</v>
      </c>
      <c r="D6" s="132">
        <f>D8+D7</f>
        <v>0</v>
      </c>
      <c r="E6" s="132">
        <f t="shared" si="0"/>
        <v>85000000</v>
      </c>
      <c r="F6" s="86"/>
    </row>
    <row r="7" spans="1:6" s="15" customFormat="1" ht="15" customHeight="1" x14ac:dyDescent="0.2">
      <c r="A7" s="94" t="s">
        <v>26</v>
      </c>
      <c r="B7" s="130">
        <v>75000000</v>
      </c>
      <c r="C7" s="130"/>
      <c r="D7" s="130"/>
      <c r="E7" s="131">
        <f t="shared" si="0"/>
        <v>75000000</v>
      </c>
      <c r="F7" s="86"/>
    </row>
    <row r="8" spans="1:6" s="18" customFormat="1" ht="16.5" customHeight="1" x14ac:dyDescent="0.2">
      <c r="A8" s="94" t="s">
        <v>41</v>
      </c>
      <c r="B8" s="130">
        <v>10000000</v>
      </c>
      <c r="C8" s="130"/>
      <c r="D8" s="130"/>
      <c r="E8" s="131">
        <f t="shared" si="0"/>
        <v>10000000</v>
      </c>
      <c r="F8" s="86"/>
    </row>
    <row r="9" spans="1:6" s="17" customFormat="1" ht="16.5" customHeight="1" x14ac:dyDescent="0.2">
      <c r="A9" s="98" t="s">
        <v>31</v>
      </c>
      <c r="B9" s="132">
        <v>35000000</v>
      </c>
      <c r="C9" s="132">
        <v>320000000</v>
      </c>
      <c r="D9" s="132"/>
      <c r="E9" s="132">
        <f t="shared" si="0"/>
        <v>355000000</v>
      </c>
      <c r="F9" s="86"/>
    </row>
    <row r="10" spans="1:6" s="17" customFormat="1" ht="16.5" customHeight="1" x14ac:dyDescent="0.2">
      <c r="A10" s="99" t="s">
        <v>30</v>
      </c>
      <c r="B10" s="133">
        <f>B4+B6+B9</f>
        <v>1863662300</v>
      </c>
      <c r="C10" s="133">
        <f>C4+C6+C9</f>
        <v>10563159300</v>
      </c>
      <c r="D10" s="133">
        <f>D4+D6+D9</f>
        <v>1236449400</v>
      </c>
      <c r="E10" s="133">
        <f>E4+E6+E9</f>
        <v>13663271000</v>
      </c>
      <c r="F10" s="86"/>
    </row>
    <row r="11" spans="1:6" s="17" customFormat="1" ht="19.5" customHeight="1" x14ac:dyDescent="0.2">
      <c r="A11" s="85"/>
      <c r="B11" s="88"/>
      <c r="C11" s="88"/>
      <c r="D11" s="88"/>
      <c r="E11" s="88"/>
      <c r="F11" s="87"/>
    </row>
    <row r="12" spans="1:6" s="17" customFormat="1" ht="19.5" customHeight="1" x14ac:dyDescent="0.2">
      <c r="A12" s="85"/>
      <c r="B12" s="88"/>
      <c r="C12" s="88"/>
      <c r="D12" s="88"/>
      <c r="E12" s="88"/>
      <c r="F12" s="87"/>
    </row>
    <row r="13" spans="1:6" ht="56.25" customHeight="1" x14ac:dyDescent="0.2">
      <c r="A13" s="234" t="s">
        <v>104</v>
      </c>
      <c r="B13" s="235"/>
      <c r="C13" s="235"/>
      <c r="D13" s="235"/>
      <c r="E13" s="235"/>
    </row>
    <row r="14" spans="1:6" ht="15" customHeight="1" x14ac:dyDescent="0.2">
      <c r="A14" s="89"/>
      <c r="B14" s="90"/>
      <c r="C14" s="90"/>
      <c r="D14" s="90"/>
      <c r="E14" s="90"/>
    </row>
    <row r="15" spans="1:6" ht="55.5" customHeight="1" x14ac:dyDescent="0.2">
      <c r="A15" s="234" t="s">
        <v>198</v>
      </c>
      <c r="B15" s="236"/>
      <c r="C15" s="236"/>
      <c r="D15" s="236"/>
      <c r="E15" s="236"/>
    </row>
    <row r="16" spans="1:6" ht="15" customHeight="1" x14ac:dyDescent="0.2">
      <c r="A16" s="89"/>
      <c r="B16" s="91"/>
      <c r="C16" s="91"/>
      <c r="D16" s="91"/>
      <c r="E16" s="92"/>
    </row>
    <row r="17" spans="2:5" ht="15" customHeight="1" x14ac:dyDescent="0.2">
      <c r="E17" s="95"/>
    </row>
    <row r="19" spans="2:5" ht="15" customHeight="1" x14ac:dyDescent="0.2">
      <c r="B19" s="13"/>
      <c r="C19" s="13"/>
    </row>
  </sheetData>
  <mergeCells count="3">
    <mergeCell ref="A1:E1"/>
    <mergeCell ref="A13:E13"/>
    <mergeCell ref="A15:E15"/>
  </mergeCells>
  <phoneticPr fontId="0" type="noConversion"/>
  <printOptions horizontalCentered="1" verticalCentered="1"/>
  <pageMargins left="0.39370078740157483" right="0.39370078740157483" top="1.0629921259842521" bottom="0.78740157480314965" header="0.98425196850393704" footer="0.11811023622047245"/>
  <pageSetup paperSize="9" scale="97" orientation="landscape" r:id="rId1"/>
  <headerFooter alignWithMargins="0">
    <oddHeader>&amp;R&amp;12Příloha č.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zoomScale="120" zoomScaleNormal="120" zoomScaleSheetLayoutView="100" workbookViewId="0">
      <selection activeCell="D15" sqref="D15"/>
    </sheetView>
  </sheetViews>
  <sheetFormatPr defaultRowHeight="15" x14ac:dyDescent="0.2"/>
  <cols>
    <col min="1" max="1" width="10.85546875" style="21" customWidth="1"/>
    <col min="2" max="2" width="115.7109375" style="21" customWidth="1"/>
    <col min="3" max="3" width="15.7109375" style="21" customWidth="1"/>
    <col min="4" max="4" width="14.140625" style="21" customWidth="1"/>
    <col min="5" max="5" width="14.5703125" style="21" customWidth="1"/>
    <col min="6" max="16384" width="9.140625" style="21"/>
  </cols>
  <sheetData>
    <row r="1" spans="1:6" ht="15.75" x14ac:dyDescent="0.25">
      <c r="A1" s="237"/>
      <c r="B1" s="238"/>
      <c r="C1" s="238"/>
      <c r="D1" s="238"/>
      <c r="E1" s="238"/>
    </row>
    <row r="2" spans="1:6" ht="15.75" x14ac:dyDescent="0.25">
      <c r="A2" s="239" t="s">
        <v>179</v>
      </c>
      <c r="B2" s="239"/>
      <c r="C2" s="239"/>
      <c r="D2" s="239"/>
      <c r="E2" s="239"/>
    </row>
    <row r="3" spans="1:6" ht="15.75" x14ac:dyDescent="0.25">
      <c r="A3" s="239" t="s">
        <v>151</v>
      </c>
      <c r="B3" s="239"/>
      <c r="C3" s="239"/>
      <c r="D3" s="239"/>
      <c r="E3" s="239"/>
    </row>
    <row r="4" spans="1:6" ht="15.75" x14ac:dyDescent="0.25">
      <c r="A4" s="20"/>
      <c r="B4" s="20"/>
      <c r="C4" s="20"/>
      <c r="D4" s="39"/>
    </row>
    <row r="5" spans="1:6" ht="15.75" x14ac:dyDescent="0.25">
      <c r="A5" s="22"/>
      <c r="B5" s="22"/>
      <c r="E5" s="49" t="s">
        <v>153</v>
      </c>
    </row>
    <row r="6" spans="1:6" s="23" customFormat="1" ht="33" customHeight="1" x14ac:dyDescent="0.2">
      <c r="A6" s="105"/>
      <c r="B6" s="105" t="s">
        <v>180</v>
      </c>
      <c r="C6" s="105" t="s">
        <v>27</v>
      </c>
      <c r="D6" s="105" t="s">
        <v>11</v>
      </c>
      <c r="E6" s="105" t="s">
        <v>28</v>
      </c>
      <c r="F6" s="100"/>
    </row>
    <row r="7" spans="1:6" s="24" customFormat="1" ht="30" customHeight="1" x14ac:dyDescent="0.2">
      <c r="A7" s="106" t="s">
        <v>105</v>
      </c>
      <c r="B7" s="107" t="s">
        <v>106</v>
      </c>
      <c r="C7" s="106">
        <v>300000</v>
      </c>
      <c r="D7" s="106"/>
      <c r="E7" s="134">
        <f>C7+D7</f>
        <v>300000</v>
      </c>
      <c r="F7" s="101"/>
    </row>
    <row r="8" spans="1:6" s="24" customFormat="1" ht="30" customHeight="1" x14ac:dyDescent="0.2">
      <c r="A8" s="106" t="s">
        <v>122</v>
      </c>
      <c r="B8" s="107" t="s">
        <v>123</v>
      </c>
      <c r="C8" s="106">
        <v>20000</v>
      </c>
      <c r="D8" s="106">
        <v>35000</v>
      </c>
      <c r="E8" s="134">
        <f>C8+D8</f>
        <v>55000</v>
      </c>
      <c r="F8" s="101"/>
    </row>
    <row r="9" spans="1:6" s="25" customFormat="1" ht="12.75" customHeight="1" x14ac:dyDescent="0.2">
      <c r="A9" s="108"/>
      <c r="B9" s="108"/>
      <c r="C9" s="135">
        <f>C7+C8</f>
        <v>320000</v>
      </c>
      <c r="D9" s="135">
        <f t="shared" ref="D9:E9" si="0">D7+D8</f>
        <v>35000</v>
      </c>
      <c r="E9" s="135">
        <f t="shared" si="0"/>
        <v>355000</v>
      </c>
      <c r="F9" s="102"/>
    </row>
    <row r="10" spans="1:6" s="25" customFormat="1" ht="30" customHeight="1" x14ac:dyDescent="0.2">
      <c r="A10" s="28"/>
      <c r="B10" s="103"/>
      <c r="C10" s="88"/>
      <c r="D10" s="88"/>
      <c r="E10" s="88"/>
      <c r="F10" s="104"/>
    </row>
    <row r="11" spans="1:6" ht="15.75" x14ac:dyDescent="0.25">
      <c r="A11" s="119"/>
      <c r="B11" s="119"/>
      <c r="C11" s="30"/>
      <c r="D11" s="30"/>
      <c r="E11" s="26"/>
    </row>
    <row r="12" spans="1:6" x14ac:dyDescent="0.2">
      <c r="C12" s="26"/>
      <c r="D12" s="26"/>
    </row>
  </sheetData>
  <mergeCells count="3">
    <mergeCell ref="A1:E1"/>
    <mergeCell ref="A2:E2"/>
    <mergeCell ref="A3:E3"/>
  </mergeCells>
  <phoneticPr fontId="0" type="noConversion"/>
  <printOptions horizontalCentered="1"/>
  <pageMargins left="0.19685039370078741" right="0.19685039370078741" top="1.4173228346456694" bottom="0.39370078740157483" header="0.98425196850393704" footer="0"/>
  <pageSetup paperSize="9" scale="81" orientation="landscape" r:id="rId1"/>
  <headerFooter alignWithMargins="0">
    <oddHeader xml:space="preserve">&amp;R&amp;11Příloha č. 6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showGridLines="0" zoomScale="120" zoomScaleNormal="120" workbookViewId="0">
      <selection activeCell="N11" sqref="N11"/>
    </sheetView>
  </sheetViews>
  <sheetFormatPr defaultRowHeight="12.75" x14ac:dyDescent="0.2"/>
  <cols>
    <col min="2" max="2" width="32.7109375" customWidth="1"/>
    <col min="3" max="3" width="26.28515625" customWidth="1"/>
    <col min="4" max="4" width="29.28515625" customWidth="1"/>
    <col min="5" max="5" width="24.28515625" customWidth="1"/>
  </cols>
  <sheetData>
    <row r="2" spans="2:6" ht="15.75" x14ac:dyDescent="0.25">
      <c r="B2" s="240" t="s">
        <v>157</v>
      </c>
      <c r="C2" s="241"/>
      <c r="D2" s="241"/>
      <c r="E2" s="241"/>
      <c r="F2" s="241"/>
    </row>
    <row r="4" spans="2:6" x14ac:dyDescent="0.2">
      <c r="D4" s="111" t="s">
        <v>78</v>
      </c>
    </row>
    <row r="5" spans="2:6" ht="15" customHeight="1" x14ac:dyDescent="0.2">
      <c r="B5" s="179" t="s">
        <v>42</v>
      </c>
      <c r="C5" s="179" t="s">
        <v>124</v>
      </c>
      <c r="D5" s="179" t="s">
        <v>125</v>
      </c>
      <c r="E5" s="109"/>
    </row>
    <row r="6" spans="2:6" ht="12.75" customHeight="1" x14ac:dyDescent="0.2">
      <c r="B6" s="180" t="s">
        <v>126</v>
      </c>
      <c r="C6" s="181">
        <v>25</v>
      </c>
      <c r="D6" s="182">
        <f>SUM(C6*30500)</f>
        <v>762500</v>
      </c>
      <c r="E6" s="110"/>
    </row>
    <row r="7" spans="2:6" ht="12.75" customHeight="1" x14ac:dyDescent="0.2">
      <c r="B7" s="183" t="s">
        <v>127</v>
      </c>
      <c r="C7" s="184">
        <v>50</v>
      </c>
      <c r="D7" s="181">
        <f t="shared" ref="D7:D30" si="0">SUM(C7*30500)</f>
        <v>1525000</v>
      </c>
      <c r="E7" s="110"/>
    </row>
    <row r="8" spans="2:6" ht="12.75" customHeight="1" x14ac:dyDescent="0.2">
      <c r="B8" s="183" t="s">
        <v>128</v>
      </c>
      <c r="C8" s="184">
        <v>43</v>
      </c>
      <c r="D8" s="181">
        <f t="shared" si="0"/>
        <v>1311500</v>
      </c>
      <c r="E8" s="110"/>
    </row>
    <row r="9" spans="2:6" ht="12.75" customHeight="1" x14ac:dyDescent="0.2">
      <c r="B9" s="183" t="s">
        <v>129</v>
      </c>
      <c r="C9" s="184">
        <v>134</v>
      </c>
      <c r="D9" s="181">
        <f t="shared" si="0"/>
        <v>4087000</v>
      </c>
      <c r="E9" s="110"/>
    </row>
    <row r="10" spans="2:6" ht="12.75" customHeight="1" x14ac:dyDescent="0.2">
      <c r="B10" s="183" t="s">
        <v>130</v>
      </c>
      <c r="C10" s="184">
        <v>40</v>
      </c>
      <c r="D10" s="181">
        <f t="shared" si="0"/>
        <v>1220000</v>
      </c>
      <c r="E10" s="110"/>
    </row>
    <row r="11" spans="2:6" ht="12.75" customHeight="1" x14ac:dyDescent="0.2">
      <c r="B11" s="183" t="s">
        <v>131</v>
      </c>
      <c r="C11" s="184">
        <v>72</v>
      </c>
      <c r="D11" s="181">
        <f t="shared" si="0"/>
        <v>2196000</v>
      </c>
      <c r="E11" s="110"/>
    </row>
    <row r="12" spans="2:6" ht="12.75" customHeight="1" x14ac:dyDescent="0.2">
      <c r="B12" s="183" t="s">
        <v>132</v>
      </c>
      <c r="C12" s="184">
        <v>39</v>
      </c>
      <c r="D12" s="181">
        <f t="shared" si="0"/>
        <v>1189500</v>
      </c>
      <c r="E12" s="110"/>
    </row>
    <row r="13" spans="2:6" ht="12.75" customHeight="1" x14ac:dyDescent="0.2">
      <c r="B13" s="183" t="s">
        <v>133</v>
      </c>
      <c r="C13" s="184">
        <v>119</v>
      </c>
      <c r="D13" s="181">
        <f t="shared" si="0"/>
        <v>3629500</v>
      </c>
      <c r="E13" s="110"/>
    </row>
    <row r="14" spans="2:6" ht="12.75" customHeight="1" x14ac:dyDescent="0.2">
      <c r="B14" s="183" t="s">
        <v>134</v>
      </c>
      <c r="C14" s="184">
        <v>42</v>
      </c>
      <c r="D14" s="181">
        <f t="shared" si="0"/>
        <v>1281000</v>
      </c>
      <c r="E14" s="110"/>
    </row>
    <row r="15" spans="2:6" ht="12.75" customHeight="1" x14ac:dyDescent="0.2">
      <c r="B15" s="183" t="s">
        <v>135</v>
      </c>
      <c r="C15" s="184">
        <v>86</v>
      </c>
      <c r="D15" s="181">
        <f t="shared" si="0"/>
        <v>2623000</v>
      </c>
      <c r="E15" s="110"/>
    </row>
    <row r="16" spans="2:6" ht="12.75" customHeight="1" x14ac:dyDescent="0.2">
      <c r="B16" s="183" t="s">
        <v>136</v>
      </c>
      <c r="C16" s="184">
        <v>31</v>
      </c>
      <c r="D16" s="181">
        <f t="shared" si="0"/>
        <v>945500</v>
      </c>
      <c r="E16" s="110"/>
    </row>
    <row r="17" spans="2:5" ht="12.75" customHeight="1" x14ac:dyDescent="0.2">
      <c r="B17" s="183" t="s">
        <v>137</v>
      </c>
      <c r="C17" s="184">
        <v>23</v>
      </c>
      <c r="D17" s="181">
        <f t="shared" si="0"/>
        <v>701500</v>
      </c>
      <c r="E17" s="110"/>
    </row>
    <row r="18" spans="2:5" ht="12.75" customHeight="1" x14ac:dyDescent="0.2">
      <c r="B18" s="183" t="s">
        <v>138</v>
      </c>
      <c r="C18" s="184">
        <v>46</v>
      </c>
      <c r="D18" s="181">
        <f t="shared" si="0"/>
        <v>1403000</v>
      </c>
      <c r="E18" s="110"/>
    </row>
    <row r="19" spans="2:5" ht="12.75" customHeight="1" x14ac:dyDescent="0.2">
      <c r="B19" s="183" t="s">
        <v>139</v>
      </c>
      <c r="C19" s="184">
        <v>37</v>
      </c>
      <c r="D19" s="181">
        <f t="shared" si="0"/>
        <v>1128500</v>
      </c>
      <c r="E19" s="110"/>
    </row>
    <row r="20" spans="2:5" ht="12.75" customHeight="1" x14ac:dyDescent="0.2">
      <c r="B20" s="183" t="s">
        <v>140</v>
      </c>
      <c r="C20" s="184">
        <v>25</v>
      </c>
      <c r="D20" s="181">
        <f t="shared" si="0"/>
        <v>762500</v>
      </c>
      <c r="E20" s="110"/>
    </row>
    <row r="21" spans="2:5" ht="12.75" customHeight="1" x14ac:dyDescent="0.2">
      <c r="B21" s="183" t="s">
        <v>141</v>
      </c>
      <c r="C21" s="184">
        <v>13</v>
      </c>
      <c r="D21" s="181">
        <f t="shared" si="0"/>
        <v>396500</v>
      </c>
      <c r="E21" s="110"/>
    </row>
    <row r="22" spans="2:5" ht="12.75" customHeight="1" x14ac:dyDescent="0.2">
      <c r="B22" s="183" t="s">
        <v>142</v>
      </c>
      <c r="C22" s="184">
        <v>17</v>
      </c>
      <c r="D22" s="181">
        <f t="shared" si="0"/>
        <v>518500</v>
      </c>
      <c r="E22" s="110"/>
    </row>
    <row r="23" spans="2:5" ht="12.75" customHeight="1" x14ac:dyDescent="0.2">
      <c r="B23" s="183" t="s">
        <v>143</v>
      </c>
      <c r="C23" s="184">
        <v>14</v>
      </c>
      <c r="D23" s="181">
        <f t="shared" si="0"/>
        <v>427000</v>
      </c>
      <c r="E23" s="110"/>
    </row>
    <row r="24" spans="2:5" ht="12.75" customHeight="1" x14ac:dyDescent="0.2">
      <c r="B24" s="183" t="s">
        <v>144</v>
      </c>
      <c r="C24" s="184">
        <v>2</v>
      </c>
      <c r="D24" s="181">
        <f t="shared" si="0"/>
        <v>61000</v>
      </c>
      <c r="E24" s="110"/>
    </row>
    <row r="25" spans="2:5" ht="12.75" customHeight="1" x14ac:dyDescent="0.2">
      <c r="B25" s="183" t="s">
        <v>145</v>
      </c>
      <c r="C25" s="184">
        <v>18</v>
      </c>
      <c r="D25" s="181">
        <f t="shared" si="0"/>
        <v>549000</v>
      </c>
      <c r="E25" s="110"/>
    </row>
    <row r="26" spans="2:5" ht="12.75" customHeight="1" x14ac:dyDescent="0.2">
      <c r="B26" s="183" t="s">
        <v>146</v>
      </c>
      <c r="C26" s="184">
        <v>5</v>
      </c>
      <c r="D26" s="181">
        <f t="shared" si="0"/>
        <v>152500</v>
      </c>
      <c r="E26" s="110"/>
    </row>
    <row r="27" spans="2:5" ht="12.75" customHeight="1" x14ac:dyDescent="0.2">
      <c r="B27" s="183" t="s">
        <v>147</v>
      </c>
      <c r="C27" s="184">
        <v>6</v>
      </c>
      <c r="D27" s="181">
        <f t="shared" si="0"/>
        <v>183000</v>
      </c>
      <c r="E27" s="110"/>
    </row>
    <row r="28" spans="2:5" ht="12.75" customHeight="1" x14ac:dyDescent="0.2">
      <c r="B28" s="183" t="s">
        <v>148</v>
      </c>
      <c r="C28" s="184">
        <v>1</v>
      </c>
      <c r="D28" s="181">
        <f t="shared" si="0"/>
        <v>30500</v>
      </c>
      <c r="E28" s="110"/>
    </row>
    <row r="29" spans="2:5" ht="12.75" customHeight="1" x14ac:dyDescent="0.2">
      <c r="B29" s="183" t="s">
        <v>149</v>
      </c>
      <c r="C29" s="184">
        <v>1</v>
      </c>
      <c r="D29" s="181">
        <f t="shared" si="0"/>
        <v>30500</v>
      </c>
      <c r="E29" s="110"/>
    </row>
    <row r="30" spans="2:5" ht="12.75" customHeight="1" x14ac:dyDescent="0.2">
      <c r="B30" s="185" t="s">
        <v>150</v>
      </c>
      <c r="C30" s="186">
        <v>5</v>
      </c>
      <c r="D30" s="187">
        <f t="shared" si="0"/>
        <v>152500</v>
      </c>
      <c r="E30" s="110"/>
    </row>
    <row r="31" spans="2:5" x14ac:dyDescent="0.2">
      <c r="C31" s="33"/>
      <c r="D31" s="33"/>
      <c r="E31" s="33"/>
    </row>
  </sheetData>
  <mergeCells count="1">
    <mergeCell ref="B2:F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showGridLines="0" zoomScale="120" zoomScaleNormal="120" workbookViewId="0">
      <selection activeCell="N11" sqref="N11"/>
    </sheetView>
  </sheetViews>
  <sheetFormatPr defaultRowHeight="12.75" x14ac:dyDescent="0.2"/>
  <cols>
    <col min="2" max="2" width="24.140625" customWidth="1"/>
    <col min="3" max="4" width="34.28515625" customWidth="1"/>
    <col min="5" max="5" width="30.28515625" customWidth="1"/>
    <col min="6" max="6" width="35.85546875" customWidth="1"/>
  </cols>
  <sheetData>
    <row r="2" spans="1:7" ht="15.75" x14ac:dyDescent="0.25">
      <c r="A2" s="40"/>
      <c r="B2" s="240" t="s">
        <v>158</v>
      </c>
      <c r="C2" s="241"/>
      <c r="D2" s="241"/>
      <c r="E2" s="241"/>
      <c r="F2" s="241"/>
      <c r="G2" s="241"/>
    </row>
    <row r="4" spans="1:7" x14ac:dyDescent="0.2">
      <c r="E4" s="111" t="s">
        <v>78</v>
      </c>
    </row>
    <row r="5" spans="1:7" ht="48" customHeight="1" x14ac:dyDescent="0.2">
      <c r="B5" s="179" t="s">
        <v>42</v>
      </c>
      <c r="C5" s="179" t="s">
        <v>159</v>
      </c>
      <c r="D5" s="179" t="s">
        <v>160</v>
      </c>
      <c r="E5" s="179" t="s">
        <v>79</v>
      </c>
      <c r="F5" s="109"/>
    </row>
    <row r="6" spans="1:7" ht="12.75" customHeight="1" x14ac:dyDescent="0.2">
      <c r="B6" s="180" t="s">
        <v>43</v>
      </c>
      <c r="C6" s="181">
        <v>4053</v>
      </c>
      <c r="D6" s="181">
        <v>1139</v>
      </c>
      <c r="E6" s="181">
        <f>SUM(C6*139+D6*35)</f>
        <v>603232</v>
      </c>
      <c r="F6" s="110"/>
    </row>
    <row r="7" spans="1:7" ht="12.75" customHeight="1" x14ac:dyDescent="0.2">
      <c r="B7" s="183" t="s">
        <v>44</v>
      </c>
      <c r="C7" s="184">
        <v>5567</v>
      </c>
      <c r="D7" s="184">
        <v>1491</v>
      </c>
      <c r="E7" s="184">
        <f t="shared" ref="E7:E27" si="0">SUM(C7*139+D7*35)</f>
        <v>825998</v>
      </c>
      <c r="F7" s="110"/>
    </row>
    <row r="8" spans="1:7" ht="12.75" customHeight="1" x14ac:dyDescent="0.2">
      <c r="B8" s="183" t="s">
        <v>45</v>
      </c>
      <c r="C8" s="184">
        <v>6151</v>
      </c>
      <c r="D8" s="184">
        <v>867</v>
      </c>
      <c r="E8" s="184">
        <f t="shared" si="0"/>
        <v>885334</v>
      </c>
      <c r="F8" s="110"/>
    </row>
    <row r="9" spans="1:7" ht="12.75" customHeight="1" x14ac:dyDescent="0.2">
      <c r="B9" s="183" t="s">
        <v>46</v>
      </c>
      <c r="C9" s="184">
        <v>13204</v>
      </c>
      <c r="D9" s="184">
        <v>1949</v>
      </c>
      <c r="E9" s="184">
        <f t="shared" si="0"/>
        <v>1903571</v>
      </c>
      <c r="F9" s="110"/>
    </row>
    <row r="10" spans="1:7" ht="12.75" customHeight="1" x14ac:dyDescent="0.2">
      <c r="B10" s="183" t="s">
        <v>47</v>
      </c>
      <c r="C10" s="184">
        <v>8581</v>
      </c>
      <c r="D10" s="184">
        <v>1443</v>
      </c>
      <c r="E10" s="184">
        <f t="shared" si="0"/>
        <v>1243264</v>
      </c>
      <c r="F10" s="110"/>
    </row>
    <row r="11" spans="1:7" ht="12.75" customHeight="1" x14ac:dyDescent="0.2">
      <c r="B11" s="183" t="s">
        <v>48</v>
      </c>
      <c r="C11" s="184">
        <v>11408</v>
      </c>
      <c r="D11" s="184">
        <v>3307</v>
      </c>
      <c r="E11" s="184">
        <f t="shared" si="0"/>
        <v>1701457</v>
      </c>
      <c r="F11" s="110"/>
    </row>
    <row r="12" spans="1:7" ht="12.75" customHeight="1" x14ac:dyDescent="0.2">
      <c r="B12" s="183" t="s">
        <v>49</v>
      </c>
      <c r="C12" s="184">
        <v>4624</v>
      </c>
      <c r="D12" s="184">
        <v>1175</v>
      </c>
      <c r="E12" s="184">
        <f t="shared" si="0"/>
        <v>683861</v>
      </c>
      <c r="F12" s="110"/>
    </row>
    <row r="13" spans="1:7" ht="12.75" customHeight="1" x14ac:dyDescent="0.2">
      <c r="B13" s="183" t="s">
        <v>50</v>
      </c>
      <c r="C13" s="184">
        <v>9186</v>
      </c>
      <c r="D13" s="184">
        <v>1327</v>
      </c>
      <c r="E13" s="184">
        <f t="shared" si="0"/>
        <v>1323299</v>
      </c>
      <c r="F13" s="110"/>
    </row>
    <row r="14" spans="1:7" ht="12.75" customHeight="1" x14ac:dyDescent="0.2">
      <c r="B14" s="183" t="s">
        <v>51</v>
      </c>
      <c r="C14" s="184">
        <v>6244</v>
      </c>
      <c r="D14" s="184">
        <v>1208</v>
      </c>
      <c r="E14" s="184">
        <f t="shared" si="0"/>
        <v>910196</v>
      </c>
      <c r="F14" s="110"/>
    </row>
    <row r="15" spans="1:7" ht="12.75" customHeight="1" x14ac:dyDescent="0.2">
      <c r="B15" s="183" t="s">
        <v>52</v>
      </c>
      <c r="C15" s="184">
        <v>11621</v>
      </c>
      <c r="D15" s="184">
        <v>3450</v>
      </c>
      <c r="E15" s="184">
        <f t="shared" si="0"/>
        <v>1736069</v>
      </c>
      <c r="F15" s="110"/>
    </row>
    <row r="16" spans="1:7" ht="12.75" customHeight="1" x14ac:dyDescent="0.2">
      <c r="B16" s="183" t="s">
        <v>53</v>
      </c>
      <c r="C16" s="184">
        <v>6024</v>
      </c>
      <c r="D16" s="184">
        <v>709</v>
      </c>
      <c r="E16" s="184">
        <f t="shared" si="0"/>
        <v>862151</v>
      </c>
      <c r="F16" s="110"/>
    </row>
    <row r="17" spans="2:6" ht="12.75" customHeight="1" x14ac:dyDescent="0.2">
      <c r="B17" s="183" t="s">
        <v>54</v>
      </c>
      <c r="C17" s="184">
        <v>5288</v>
      </c>
      <c r="D17" s="184">
        <v>645</v>
      </c>
      <c r="E17" s="184">
        <f t="shared" si="0"/>
        <v>757607</v>
      </c>
      <c r="F17" s="110"/>
    </row>
    <row r="18" spans="2:6" ht="12.75" customHeight="1" x14ac:dyDescent="0.2">
      <c r="B18" s="183" t="s">
        <v>55</v>
      </c>
      <c r="C18" s="184">
        <v>6629</v>
      </c>
      <c r="D18" s="184">
        <v>1029</v>
      </c>
      <c r="E18" s="184">
        <f t="shared" si="0"/>
        <v>957446</v>
      </c>
      <c r="F18" s="110"/>
    </row>
    <row r="19" spans="2:6" ht="12.75" customHeight="1" x14ac:dyDescent="0.2">
      <c r="B19" s="183" t="s">
        <v>56</v>
      </c>
      <c r="C19" s="184">
        <v>3949</v>
      </c>
      <c r="D19" s="184">
        <v>1014</v>
      </c>
      <c r="E19" s="184">
        <f t="shared" si="0"/>
        <v>584401</v>
      </c>
      <c r="F19" s="110"/>
    </row>
    <row r="20" spans="2:6" ht="12.75" customHeight="1" x14ac:dyDescent="0.2">
      <c r="B20" s="183" t="s">
        <v>57</v>
      </c>
      <c r="C20" s="184">
        <v>3971</v>
      </c>
      <c r="D20" s="184">
        <v>912</v>
      </c>
      <c r="E20" s="184">
        <f t="shared" si="0"/>
        <v>583889</v>
      </c>
      <c r="F20" s="110"/>
    </row>
    <row r="21" spans="2:6" ht="12.75" customHeight="1" x14ac:dyDescent="0.2">
      <c r="B21" s="183" t="s">
        <v>58</v>
      </c>
      <c r="C21" s="184">
        <v>2402</v>
      </c>
      <c r="D21" s="184">
        <v>423</v>
      </c>
      <c r="E21" s="184">
        <f t="shared" si="0"/>
        <v>348683</v>
      </c>
      <c r="F21" s="110"/>
    </row>
    <row r="22" spans="2:6" ht="12.75" customHeight="1" x14ac:dyDescent="0.2">
      <c r="B22" s="183" t="s">
        <v>59</v>
      </c>
      <c r="C22" s="184">
        <v>2815</v>
      </c>
      <c r="D22" s="184">
        <v>625</v>
      </c>
      <c r="E22" s="184">
        <f t="shared" si="0"/>
        <v>413160</v>
      </c>
      <c r="F22" s="110"/>
    </row>
    <row r="23" spans="2:6" ht="12.75" customHeight="1" x14ac:dyDescent="0.2">
      <c r="B23" s="183" t="s">
        <v>60</v>
      </c>
      <c r="C23" s="184">
        <v>3197</v>
      </c>
      <c r="D23" s="184">
        <v>937</v>
      </c>
      <c r="E23" s="184">
        <f t="shared" si="0"/>
        <v>477178</v>
      </c>
      <c r="F23" s="110"/>
    </row>
    <row r="24" spans="2:6" ht="12.75" customHeight="1" x14ac:dyDescent="0.2">
      <c r="B24" s="183" t="s">
        <v>61</v>
      </c>
      <c r="C24" s="184">
        <v>1386</v>
      </c>
      <c r="D24" s="184">
        <v>304</v>
      </c>
      <c r="E24" s="184">
        <f t="shared" si="0"/>
        <v>203294</v>
      </c>
      <c r="F24" s="110"/>
    </row>
    <row r="25" spans="2:6" ht="12.75" customHeight="1" x14ac:dyDescent="0.2">
      <c r="B25" s="183" t="s">
        <v>62</v>
      </c>
      <c r="C25" s="184">
        <v>1892</v>
      </c>
      <c r="D25" s="184">
        <v>374</v>
      </c>
      <c r="E25" s="184">
        <f t="shared" si="0"/>
        <v>276078</v>
      </c>
      <c r="F25" s="110"/>
    </row>
    <row r="26" spans="2:6" ht="12.75" customHeight="1" x14ac:dyDescent="0.2">
      <c r="B26" s="183" t="s">
        <v>63</v>
      </c>
      <c r="C26" s="184">
        <v>2357</v>
      </c>
      <c r="D26" s="184">
        <v>903</v>
      </c>
      <c r="E26" s="184">
        <f t="shared" si="0"/>
        <v>359228</v>
      </c>
      <c r="F26" s="110"/>
    </row>
    <row r="27" spans="2:6" ht="12.75" customHeight="1" x14ac:dyDescent="0.2">
      <c r="B27" s="185" t="s">
        <v>64</v>
      </c>
      <c r="C27" s="186">
        <v>1938</v>
      </c>
      <c r="D27" s="186">
        <v>307</v>
      </c>
      <c r="E27" s="186">
        <f t="shared" si="0"/>
        <v>280127</v>
      </c>
      <c r="F27" s="110"/>
    </row>
    <row r="28" spans="2:6" x14ac:dyDescent="0.2">
      <c r="C28" s="33"/>
      <c r="D28" s="33"/>
      <c r="E28" s="33"/>
      <c r="F28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zoomScale="120" zoomScaleNormal="120" workbookViewId="0">
      <selection activeCell="N11" sqref="N11"/>
    </sheetView>
  </sheetViews>
  <sheetFormatPr defaultRowHeight="12.75" x14ac:dyDescent="0.2"/>
  <cols>
    <col min="2" max="2" width="13.7109375" customWidth="1"/>
    <col min="3" max="3" width="11.85546875" customWidth="1"/>
    <col min="4" max="4" width="17.5703125" customWidth="1"/>
    <col min="5" max="5" width="17.42578125" customWidth="1"/>
    <col min="6" max="6" width="17.5703125" customWidth="1"/>
    <col min="7" max="7" width="16.42578125" customWidth="1"/>
    <col min="8" max="8" width="16.7109375" customWidth="1"/>
  </cols>
  <sheetData>
    <row r="2" spans="1:9" ht="15.75" x14ac:dyDescent="0.25">
      <c r="A2" s="40"/>
      <c r="B2" s="240" t="s">
        <v>161</v>
      </c>
      <c r="C2" s="241"/>
      <c r="D2" s="241"/>
      <c r="E2" s="241"/>
      <c r="F2" s="241"/>
      <c r="G2" s="242"/>
    </row>
    <row r="4" spans="1:9" x14ac:dyDescent="0.2">
      <c r="H4" s="111" t="s">
        <v>78</v>
      </c>
    </row>
    <row r="5" spans="1:9" ht="63" customHeight="1" x14ac:dyDescent="0.2">
      <c r="B5" s="179" t="s">
        <v>42</v>
      </c>
      <c r="C5" s="188" t="s">
        <v>80</v>
      </c>
      <c r="D5" s="179" t="s">
        <v>162</v>
      </c>
      <c r="E5" s="179" t="s">
        <v>163</v>
      </c>
      <c r="F5" s="179" t="s">
        <v>164</v>
      </c>
      <c r="G5" s="179" t="s">
        <v>165</v>
      </c>
      <c r="H5" s="179" t="s">
        <v>82</v>
      </c>
      <c r="I5" s="109"/>
    </row>
    <row r="6" spans="1:9" ht="12.75" customHeight="1" x14ac:dyDescent="0.2">
      <c r="B6" s="189" t="s">
        <v>43</v>
      </c>
      <c r="C6" s="190">
        <v>30202</v>
      </c>
      <c r="D6" s="189">
        <v>4</v>
      </c>
      <c r="E6" s="189">
        <v>531</v>
      </c>
      <c r="F6" s="189">
        <v>575</v>
      </c>
      <c r="G6" s="189">
        <v>165</v>
      </c>
      <c r="H6" s="191">
        <f>SUM((D6*741)+(E6*2964)+(F6*988)+(G6*247))</f>
        <v>2185703</v>
      </c>
      <c r="I6" s="110"/>
    </row>
    <row r="7" spans="1:9" ht="12.75" customHeight="1" x14ac:dyDescent="0.2">
      <c r="B7" s="192" t="s">
        <v>44</v>
      </c>
      <c r="C7" s="137">
        <v>50901</v>
      </c>
      <c r="D7" s="192">
        <v>4270</v>
      </c>
      <c r="E7" s="192">
        <v>246</v>
      </c>
      <c r="F7" s="192">
        <v>1151</v>
      </c>
      <c r="G7" s="192">
        <v>682</v>
      </c>
      <c r="H7" s="136">
        <f t="shared" ref="H7:H27" si="0">SUM((D7*741)+(E7*2964)+(F7*988)+(G7*247))</f>
        <v>5198856</v>
      </c>
      <c r="I7" s="110"/>
    </row>
    <row r="8" spans="1:9" ht="12.75" customHeight="1" x14ac:dyDescent="0.2">
      <c r="B8" s="192" t="s">
        <v>45</v>
      </c>
      <c r="C8" s="137">
        <v>76729</v>
      </c>
      <c r="D8" s="192">
        <v>16</v>
      </c>
      <c r="E8" s="192">
        <v>164</v>
      </c>
      <c r="F8" s="192">
        <v>291</v>
      </c>
      <c r="G8" s="192">
        <v>249</v>
      </c>
      <c r="H8" s="136">
        <f t="shared" si="0"/>
        <v>846963</v>
      </c>
      <c r="I8" s="110"/>
    </row>
    <row r="9" spans="1:9" ht="12.75" customHeight="1" x14ac:dyDescent="0.2">
      <c r="B9" s="192" t="s">
        <v>46</v>
      </c>
      <c r="C9" s="137">
        <v>141673</v>
      </c>
      <c r="D9" s="192">
        <v>7499</v>
      </c>
      <c r="E9" s="192">
        <v>259</v>
      </c>
      <c r="F9" s="192">
        <v>2224</v>
      </c>
      <c r="G9" s="192">
        <v>990</v>
      </c>
      <c r="H9" s="136">
        <f t="shared" si="0"/>
        <v>8766277</v>
      </c>
      <c r="I9" s="110"/>
    </row>
    <row r="10" spans="1:9" ht="12.75" customHeight="1" x14ac:dyDescent="0.2">
      <c r="B10" s="192" t="s">
        <v>47</v>
      </c>
      <c r="C10" s="137">
        <v>93149</v>
      </c>
      <c r="D10" s="192">
        <v>2858</v>
      </c>
      <c r="E10" s="192">
        <v>219</v>
      </c>
      <c r="F10" s="192">
        <v>1949</v>
      </c>
      <c r="G10" s="192">
        <v>601</v>
      </c>
      <c r="H10" s="136">
        <f t="shared" si="0"/>
        <v>4840953</v>
      </c>
      <c r="I10" s="110"/>
    </row>
    <row r="11" spans="1:9" ht="12.75" customHeight="1" x14ac:dyDescent="0.2">
      <c r="B11" s="192" t="s">
        <v>48</v>
      </c>
      <c r="C11" s="137">
        <v>120128</v>
      </c>
      <c r="D11" s="192">
        <v>22</v>
      </c>
      <c r="E11" s="192">
        <v>312</v>
      </c>
      <c r="F11" s="192">
        <v>1406</v>
      </c>
      <c r="G11" s="192">
        <v>432</v>
      </c>
      <c r="H11" s="136">
        <f t="shared" si="0"/>
        <v>2436902</v>
      </c>
      <c r="I11" s="110"/>
    </row>
    <row r="12" spans="1:9" ht="12.75" customHeight="1" x14ac:dyDescent="0.2">
      <c r="B12" s="192" t="s">
        <v>49</v>
      </c>
      <c r="C12" s="137">
        <v>47229</v>
      </c>
      <c r="D12" s="192">
        <v>9</v>
      </c>
      <c r="E12" s="192">
        <v>130</v>
      </c>
      <c r="F12" s="192">
        <v>101</v>
      </c>
      <c r="G12" s="192">
        <v>240</v>
      </c>
      <c r="H12" s="136">
        <f t="shared" si="0"/>
        <v>551057</v>
      </c>
      <c r="I12" s="110"/>
    </row>
    <row r="13" spans="1:9" ht="12.75" customHeight="1" x14ac:dyDescent="0.2">
      <c r="B13" s="192" t="s">
        <v>50</v>
      </c>
      <c r="C13" s="137">
        <v>116526</v>
      </c>
      <c r="D13" s="192">
        <v>2457</v>
      </c>
      <c r="E13" s="192">
        <v>220</v>
      </c>
      <c r="F13" s="192">
        <v>2206</v>
      </c>
      <c r="G13" s="192">
        <v>441</v>
      </c>
      <c r="H13" s="136">
        <f t="shared" si="0"/>
        <v>4761172</v>
      </c>
      <c r="I13" s="110"/>
    </row>
    <row r="14" spans="1:9" ht="12.75" customHeight="1" x14ac:dyDescent="0.2">
      <c r="B14" s="192" t="s">
        <v>51</v>
      </c>
      <c r="C14" s="137">
        <v>61772</v>
      </c>
      <c r="D14" s="192">
        <v>7</v>
      </c>
      <c r="E14" s="192">
        <v>97</v>
      </c>
      <c r="F14" s="192">
        <v>394</v>
      </c>
      <c r="G14" s="192">
        <v>341</v>
      </c>
      <c r="H14" s="136">
        <f t="shared" si="0"/>
        <v>766194</v>
      </c>
      <c r="I14" s="110"/>
    </row>
    <row r="15" spans="1:9" ht="12.75" customHeight="1" x14ac:dyDescent="0.2">
      <c r="B15" s="192" t="s">
        <v>52</v>
      </c>
      <c r="C15" s="137">
        <v>113279</v>
      </c>
      <c r="D15" s="192">
        <v>1335</v>
      </c>
      <c r="E15" s="192">
        <v>134</v>
      </c>
      <c r="F15" s="192">
        <v>2086</v>
      </c>
      <c r="G15" s="192">
        <v>575</v>
      </c>
      <c r="H15" s="136">
        <f t="shared" si="0"/>
        <v>3589404</v>
      </c>
      <c r="I15" s="110"/>
    </row>
    <row r="16" spans="1:9" ht="12.75" customHeight="1" x14ac:dyDescent="0.2">
      <c r="B16" s="192" t="s">
        <v>53</v>
      </c>
      <c r="C16" s="137">
        <v>84792</v>
      </c>
      <c r="D16" s="192">
        <v>5</v>
      </c>
      <c r="E16" s="192">
        <v>114</v>
      </c>
      <c r="F16" s="192">
        <v>314</v>
      </c>
      <c r="G16" s="192">
        <v>227</v>
      </c>
      <c r="H16" s="136">
        <f t="shared" si="0"/>
        <v>707902</v>
      </c>
      <c r="I16" s="110"/>
    </row>
    <row r="17" spans="2:9" ht="12.75" customHeight="1" x14ac:dyDescent="0.2">
      <c r="B17" s="192" t="s">
        <v>54</v>
      </c>
      <c r="C17" s="137">
        <v>68645</v>
      </c>
      <c r="D17" s="192">
        <v>7</v>
      </c>
      <c r="E17" s="192">
        <v>61</v>
      </c>
      <c r="F17" s="192">
        <v>259</v>
      </c>
      <c r="G17" s="192">
        <v>204</v>
      </c>
      <c r="H17" s="136">
        <f t="shared" si="0"/>
        <v>492271</v>
      </c>
      <c r="I17" s="110"/>
    </row>
    <row r="18" spans="2:9" ht="12.75" customHeight="1" x14ac:dyDescent="0.2">
      <c r="B18" s="192" t="s">
        <v>55</v>
      </c>
      <c r="C18" s="137">
        <v>69347</v>
      </c>
      <c r="D18" s="192">
        <v>5</v>
      </c>
      <c r="E18" s="192">
        <v>149</v>
      </c>
      <c r="F18" s="192">
        <v>137</v>
      </c>
      <c r="G18" s="192">
        <v>272</v>
      </c>
      <c r="H18" s="136">
        <f t="shared" si="0"/>
        <v>647881</v>
      </c>
      <c r="I18" s="110"/>
    </row>
    <row r="19" spans="2:9" ht="12.75" customHeight="1" x14ac:dyDescent="0.2">
      <c r="B19" s="192" t="s">
        <v>56</v>
      </c>
      <c r="C19" s="137">
        <v>50700</v>
      </c>
      <c r="D19" s="192">
        <v>3</v>
      </c>
      <c r="E19" s="192">
        <v>101</v>
      </c>
      <c r="F19" s="192">
        <v>111</v>
      </c>
      <c r="G19" s="192">
        <v>146</v>
      </c>
      <c r="H19" s="136">
        <f t="shared" si="0"/>
        <v>447317</v>
      </c>
      <c r="I19" s="110"/>
    </row>
    <row r="20" spans="2:9" ht="12.75" customHeight="1" x14ac:dyDescent="0.2">
      <c r="B20" s="192" t="s">
        <v>57</v>
      </c>
      <c r="C20" s="137">
        <v>51035</v>
      </c>
      <c r="D20" s="192">
        <v>3</v>
      </c>
      <c r="E20" s="192">
        <v>106</v>
      </c>
      <c r="F20" s="192">
        <v>202</v>
      </c>
      <c r="G20" s="192">
        <v>177</v>
      </c>
      <c r="H20" s="136">
        <f t="shared" si="0"/>
        <v>559702</v>
      </c>
      <c r="I20" s="110"/>
    </row>
    <row r="21" spans="2:9" ht="12.75" customHeight="1" x14ac:dyDescent="0.2">
      <c r="B21" s="192" t="s">
        <v>58</v>
      </c>
      <c r="C21" s="137">
        <v>25264</v>
      </c>
      <c r="D21" s="192">
        <v>3</v>
      </c>
      <c r="E21" s="192">
        <v>62</v>
      </c>
      <c r="F21" s="192">
        <v>73</v>
      </c>
      <c r="G21" s="192">
        <v>93</v>
      </c>
      <c r="H21" s="136">
        <f t="shared" si="0"/>
        <v>281086</v>
      </c>
      <c r="I21" s="110"/>
    </row>
    <row r="22" spans="2:9" ht="12.75" customHeight="1" x14ac:dyDescent="0.2">
      <c r="B22" s="192" t="s">
        <v>59</v>
      </c>
      <c r="C22" s="137">
        <v>31497</v>
      </c>
      <c r="D22" s="192">
        <v>2</v>
      </c>
      <c r="E22" s="192">
        <v>33</v>
      </c>
      <c r="F22" s="192">
        <v>142</v>
      </c>
      <c r="G22" s="192">
        <v>127</v>
      </c>
      <c r="H22" s="136">
        <f t="shared" si="0"/>
        <v>270959</v>
      </c>
      <c r="I22" s="110"/>
    </row>
    <row r="23" spans="2:9" ht="12.75" customHeight="1" x14ac:dyDescent="0.2">
      <c r="B23" s="192" t="s">
        <v>60</v>
      </c>
      <c r="C23" s="137">
        <v>34088</v>
      </c>
      <c r="D23" s="192">
        <v>4</v>
      </c>
      <c r="E23" s="192">
        <v>58</v>
      </c>
      <c r="F23" s="192">
        <v>65</v>
      </c>
      <c r="G23" s="192">
        <v>154</v>
      </c>
      <c r="H23" s="136">
        <f t="shared" si="0"/>
        <v>277134</v>
      </c>
      <c r="I23" s="110"/>
    </row>
    <row r="24" spans="2:9" ht="12.75" customHeight="1" x14ac:dyDescent="0.2">
      <c r="B24" s="192" t="s">
        <v>61</v>
      </c>
      <c r="C24" s="137">
        <v>14540</v>
      </c>
      <c r="D24" s="192">
        <v>2</v>
      </c>
      <c r="E24" s="192">
        <v>53</v>
      </c>
      <c r="F24" s="192">
        <v>32</v>
      </c>
      <c r="G24" s="192">
        <v>71</v>
      </c>
      <c r="H24" s="136">
        <f t="shared" si="0"/>
        <v>207727</v>
      </c>
      <c r="I24" s="110"/>
    </row>
    <row r="25" spans="2:9" ht="12.75" customHeight="1" x14ac:dyDescent="0.2">
      <c r="B25" s="192" t="s">
        <v>62</v>
      </c>
      <c r="C25" s="137">
        <v>15849</v>
      </c>
      <c r="D25" s="192">
        <v>2</v>
      </c>
      <c r="E25" s="192">
        <v>124</v>
      </c>
      <c r="F25" s="192">
        <v>62</v>
      </c>
      <c r="G25" s="192">
        <v>71</v>
      </c>
      <c r="H25" s="136">
        <f t="shared" si="0"/>
        <v>447811</v>
      </c>
      <c r="I25" s="110"/>
    </row>
    <row r="26" spans="2:9" ht="12.75" customHeight="1" x14ac:dyDescent="0.2">
      <c r="B26" s="192" t="s">
        <v>63</v>
      </c>
      <c r="C26" s="137">
        <v>19195</v>
      </c>
      <c r="D26" s="192">
        <v>2</v>
      </c>
      <c r="E26" s="192">
        <v>42</v>
      </c>
      <c r="F26" s="192">
        <v>51</v>
      </c>
      <c r="G26" s="192">
        <v>63</v>
      </c>
      <c r="H26" s="136">
        <f t="shared" si="0"/>
        <v>191919</v>
      </c>
      <c r="I26" s="110"/>
    </row>
    <row r="27" spans="2:9" ht="12.75" customHeight="1" x14ac:dyDescent="0.2">
      <c r="B27" s="192" t="s">
        <v>64</v>
      </c>
      <c r="C27" s="137">
        <v>18544</v>
      </c>
      <c r="D27" s="192">
        <v>1</v>
      </c>
      <c r="E27" s="192">
        <v>85</v>
      </c>
      <c r="F27" s="192">
        <v>78</v>
      </c>
      <c r="G27" s="192">
        <v>89</v>
      </c>
      <c r="H27" s="136">
        <f t="shared" si="0"/>
        <v>351728</v>
      </c>
      <c r="I27" s="110"/>
    </row>
    <row r="28" spans="2:9" ht="12.75" customHeight="1" x14ac:dyDescent="0.2">
      <c r="B28" s="193" t="s">
        <v>81</v>
      </c>
      <c r="C28" s="138"/>
      <c r="D28" s="193">
        <v>0</v>
      </c>
      <c r="E28" s="193">
        <v>81</v>
      </c>
      <c r="F28" s="193">
        <v>0</v>
      </c>
      <c r="G28" s="193">
        <v>0</v>
      </c>
      <c r="H28" s="139">
        <f>SUM(E28*2964)</f>
        <v>240084</v>
      </c>
      <c r="I28" s="110"/>
    </row>
    <row r="29" spans="2:9" x14ac:dyDescent="0.2">
      <c r="C29" s="33"/>
      <c r="D29" s="33"/>
      <c r="E29" s="33"/>
      <c r="F29" s="33"/>
      <c r="G29" s="33"/>
      <c r="H29" s="33"/>
      <c r="I29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1-Os2020-R2021</vt:lpstr>
      <vt:lpstr>2-podíly na RUD</vt:lpstr>
      <vt:lpstr>3-RUD schéma</vt:lpstr>
      <vt:lpstr>4-daně</vt:lpstr>
      <vt:lpstr>5-dotaceVPS</vt:lpstr>
      <vt:lpstr>6-výdajeEDS-SMVS</vt:lpstr>
      <vt:lpstr>7-veřejné opatrovnictví Praha</vt:lpstr>
      <vt:lpstr>8-občanské průkazy Praha</vt:lpstr>
      <vt:lpstr>9-matriční úřady Praha</vt:lpstr>
      <vt:lpstr>10-živnostenské úřady Praha</vt:lpstr>
      <vt:lpstr>11-konstrukce příspěvku kraje</vt:lpstr>
      <vt:lpstr>'1-Os2020-R2021'!Názvy_tisku</vt:lpstr>
      <vt:lpstr>'10-živnostenské úřady Praha'!Oblast_tisku</vt:lpstr>
      <vt:lpstr>'1-Os2020-R2021'!Oblast_tisku</vt:lpstr>
      <vt:lpstr>'2-podíly na RUD'!Oblast_tisku</vt:lpstr>
      <vt:lpstr>'3-RUD schéma'!Oblast_tisku</vt:lpstr>
      <vt:lpstr>'7-veřejné opatrovnictví Praha'!Oblast_tisku</vt:lpstr>
      <vt:lpstr>'8-občanské průkazy Praha'!Oblast_tisku</vt:lpstr>
      <vt:lpstr>'9-matriční úřady Praha'!Oblast_tisku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Rucká Karla Ing.</cp:lastModifiedBy>
  <cp:lastPrinted>2021-09-29T08:51:45Z</cp:lastPrinted>
  <dcterms:created xsi:type="dcterms:W3CDTF">2006-09-05T08:07:49Z</dcterms:created>
  <dcterms:modified xsi:type="dcterms:W3CDTF">2021-09-29T09:19:35Z</dcterms:modified>
</cp:coreProperties>
</file>