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705" windowWidth="12720" windowHeight="10395" tabRatio="956"/>
  </bookViews>
  <sheets>
    <sheet name="OBAL" sheetId="19687" r:id="rId1"/>
    <sheet name="TITUL" sheetId="19615" r:id="rId2"/>
    <sheet name="T-1-příjmy-SR" sheetId="19723" r:id="rId3"/>
    <sheet name="T-1-výdajeSR_druhově" sheetId="19724" r:id="rId4"/>
    <sheet name="T-2-výdSR-odvětví" sheetId="19719" r:id="rId5"/>
    <sheet name="T-3-příjmy kap-3 " sheetId="19613" r:id="rId6"/>
    <sheet name="T-4-výd celkem-4" sheetId="19586" r:id="rId7"/>
    <sheet name="T-5-běž výd " sheetId="19587" r:id="rId8"/>
    <sheet name="T-6-kap výd" sheetId="19588" r:id="rId9"/>
    <sheet name="T-7-EU" sheetId="19735" r:id="rId10"/>
    <sheet name="T-8-FM" sheetId="19729" r:id="rId11"/>
    <sheet name="T-9-VPS-výdaje_" sheetId="19734" r:id="rId12"/>
    <sheet name="Tab.10 -Platy OSS+PO" sheetId="19703" r:id="rId13"/>
    <sheet name="Tab.11- platy-ÚO" sheetId="19704" r:id="rId14"/>
    <sheet name="Tab.12-platy-st_správa" sheetId="19705" r:id="rId15"/>
    <sheet name="Tab.13-platy SOBCPO" sheetId="19706" r:id="rId16"/>
    <sheet name="Tab.14-platy ostatní OSS" sheetId="19707" r:id="rId17"/>
    <sheet name="Tab.15-platy přísp-organ" sheetId="19708" r:id="rId18"/>
    <sheet name="T16- platy a vývoj OSS + PO " sheetId="19675" r:id="rId19"/>
    <sheet name="Tab.17 - Počty míst EUFM" sheetId="19709" r:id="rId20"/>
    <sheet name="T-18 VVaI" sheetId="19731" r:id="rId21"/>
    <sheet name="T-19-OSFA_" sheetId="19732" r:id="rId22"/>
    <sheet name="T-20-ZÁRUKY" sheetId="19733" r:id="rId23"/>
    <sheet name="Modul1" sheetId="225" state="veryHidden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__Tab16" localSheetId="20">'[1]301-KPR'!#REF!</definedName>
    <definedName name="____Tab16" localSheetId="21">'[1]301-KPR'!#REF!</definedName>
    <definedName name="____Tab16" localSheetId="3">'[1]301-KPR'!#REF!</definedName>
    <definedName name="____Tab16" localSheetId="22">'[1]301-KPR'!#REF!</definedName>
    <definedName name="____Tab16">'[1]301-KPR'!#REF!</definedName>
    <definedName name="___Tab16" localSheetId="20">'[1]301-KPR'!#REF!</definedName>
    <definedName name="___Tab16" localSheetId="21">'[1]301-KPR'!#REF!</definedName>
    <definedName name="___Tab16" localSheetId="3">'[1]301-KPR'!#REF!</definedName>
    <definedName name="___Tab16" localSheetId="22">'[1]301-KPR'!#REF!</definedName>
    <definedName name="___Tab16">'[1]301-KPR'!#REF!</definedName>
    <definedName name="__FM2013" localSheetId="3">'[2]záv.uk,.KPR'!#REF!</definedName>
    <definedName name="__FM2013">'[2]záv.uk,.KPR'!#REF!</definedName>
    <definedName name="__Tab16" localSheetId="3">'[1]301-KPR'!#REF!</definedName>
    <definedName name="__Tab16">'[1]301-KPR'!#REF!</definedName>
    <definedName name="_xlnm._FilterDatabase" localSheetId="2" hidden="1">'T-1-příjmy-SR'!$A$8:$H$8</definedName>
    <definedName name="_xlnm._FilterDatabase" localSheetId="3" hidden="1">'T-1-výdajeSR_druhově'!$A$7:$H$122</definedName>
    <definedName name="_xlnm._FilterDatabase" localSheetId="11" hidden="1">'T-9-VPS-výdaje_'!$B$4:$B$63</definedName>
    <definedName name="_FM2013" localSheetId="20">'[2]záv.uk,.KPR'!#REF!</definedName>
    <definedName name="_FM2013" localSheetId="21">'[2]záv.uk,.KPR'!#REF!</definedName>
    <definedName name="_FM2013" localSheetId="3">'[2]záv.uk,.KPR'!#REF!</definedName>
    <definedName name="_FM2013" localSheetId="22">'[2]záv.uk,.KPR'!#REF!</definedName>
    <definedName name="_FM2013" localSheetId="10">'[2]záv.uk,.KPR'!#REF!</definedName>
    <definedName name="_FM2013">'[2]záv.uk,.KPR'!#REF!</definedName>
    <definedName name="_Tab16" localSheetId="18">'[1]301-KPR'!#REF!</definedName>
    <definedName name="_Tab16" localSheetId="3">'[1]301-KPR'!#REF!</definedName>
    <definedName name="_Tab16">'[1]301-KPR'!#REF!</definedName>
    <definedName name="aa" localSheetId="9">'[3]301-KPR'!#REF!</definedName>
    <definedName name="aa">'[3]301-KPR'!#REF!</definedName>
    <definedName name="AccessDatabase">"C:\Dokumenty\Borisek\Excel\1998\ROZPIS1998\1LEDEN1998\akce98-1.mdb"</definedName>
    <definedName name="AV" localSheetId="18">'[2]záv.uk,.KPR'!#REF!</definedName>
    <definedName name="AV" localSheetId="3">'[2]záv.uk,.KPR'!#REF!</definedName>
    <definedName name="AV" localSheetId="10">'[2]záv.uk,.KPR'!#REF!</definedName>
    <definedName name="AV" localSheetId="11">'[4]301-KPR'!#REF!</definedName>
    <definedName name="AV" localSheetId="12">'[1]301-KPR'!#REF!</definedName>
    <definedName name="AV" localSheetId="13">'[1]301-KPR'!#REF!</definedName>
    <definedName name="AV" localSheetId="14">'[1]301-KPR'!#REF!</definedName>
    <definedName name="AV" localSheetId="15">'[1]301-KPR'!#REF!</definedName>
    <definedName name="AV" localSheetId="16">'[1]301-KPR'!#REF!</definedName>
    <definedName name="AV" localSheetId="17">'[1]301-KPR'!#REF!</definedName>
    <definedName name="AV">'[2]záv.uk,.KPR'!#REF!</definedName>
    <definedName name="AVC">'[1]301-KPR'!#REF!</definedName>
    <definedName name="AVv">'[1]301-KPR'!#REF!</definedName>
    <definedName name="baba" localSheetId="3">'[2]záv.uk,.KPR'!#REF!</definedName>
    <definedName name="baba" localSheetId="10">'[2]záv.uk,.KPR'!#REF!</definedName>
    <definedName name="baba">'[2]záv.uk,.KPR'!#REF!</definedName>
    <definedName name="BIS">'[2]záv.uk,.KPR'!$B$6</definedName>
    <definedName name="CBU" localSheetId="18">'[2]záv.uk,.KPR'!#REF!</definedName>
    <definedName name="CBU" localSheetId="20">'[2]záv.uk,.KPR'!#REF!</definedName>
    <definedName name="CBU" localSheetId="3">'[2]záv.uk,.KPR'!#REF!</definedName>
    <definedName name="CBU" localSheetId="11">'[4]301-KPR'!#REF!</definedName>
    <definedName name="CBU" localSheetId="12">'[1]301-KPR'!#REF!</definedName>
    <definedName name="CBU" localSheetId="13">'[1]301-KPR'!#REF!</definedName>
    <definedName name="CBU" localSheetId="14">'[1]301-KPR'!#REF!</definedName>
    <definedName name="CBU" localSheetId="15">'[1]301-KPR'!#REF!</definedName>
    <definedName name="CBU" localSheetId="16">'[1]301-KPR'!#REF!</definedName>
    <definedName name="CBU" localSheetId="17">'[1]301-KPR'!#REF!</definedName>
    <definedName name="CBU">'[2]záv.uk,.KPR'!#REF!</definedName>
    <definedName name="celkem1">'[1]301-KPR'!#REF!</definedName>
    <definedName name="CSU" localSheetId="18">'[2]záv.uk,.KPR'!#REF!</definedName>
    <definedName name="CSU" localSheetId="20">'[2]záv.uk,.KPR'!#REF!</definedName>
    <definedName name="CSU" localSheetId="3">'[2]záv.uk,.KPR'!#REF!</definedName>
    <definedName name="CSU" localSheetId="11">'[4]301-KPR'!#REF!</definedName>
    <definedName name="CSU" localSheetId="12">'[1]301-KPR'!#REF!</definedName>
    <definedName name="CSU" localSheetId="13">'[1]301-KPR'!#REF!</definedName>
    <definedName name="CSU" localSheetId="14">'[1]301-KPR'!#REF!</definedName>
    <definedName name="CSU" localSheetId="15">'[1]301-KPR'!#REF!</definedName>
    <definedName name="CSU" localSheetId="16">'[1]301-KPR'!#REF!</definedName>
    <definedName name="CSU" localSheetId="17">'[1]301-KPR'!#REF!</definedName>
    <definedName name="CSU">'[2]záv.uk,.KPR'!#REF!</definedName>
    <definedName name="CUZK" localSheetId="18">'[2]záv.uk,.KPR'!#REF!</definedName>
    <definedName name="CUZK" localSheetId="20">'[2]záv.uk,.KPR'!#REF!</definedName>
    <definedName name="CUZK" localSheetId="3">'[2]záv.uk,.KPR'!#REF!</definedName>
    <definedName name="CUZK" localSheetId="11">'[4]301-KPR'!#REF!</definedName>
    <definedName name="CUZK" localSheetId="12">'[1]301-KPR'!#REF!</definedName>
    <definedName name="CUZK" localSheetId="13">'[1]301-KPR'!#REF!</definedName>
    <definedName name="CUZK" localSheetId="14">'[1]301-KPR'!#REF!</definedName>
    <definedName name="CUZK" localSheetId="15">'[1]301-KPR'!#REF!</definedName>
    <definedName name="CUZK" localSheetId="16">'[1]301-KPR'!#REF!</definedName>
    <definedName name="CUZK" localSheetId="17">'[1]301-KPR'!#REF!</definedName>
    <definedName name="CUZK">'[2]záv.uk,.KPR'!#REF!</definedName>
    <definedName name="CÚZK">'[5]301'!#REF!</definedName>
    <definedName name="CUZKL">'[1]301-KPR'!#REF!</definedName>
    <definedName name="DF_GRID_1" localSheetId="9">#REF!</definedName>
    <definedName name="DF_GRID_1">#REF!</definedName>
    <definedName name="GA" localSheetId="18">'[2]záv.uk,.KPR'!#REF!</definedName>
    <definedName name="GA" localSheetId="20">'[2]záv.uk,.KPR'!#REF!</definedName>
    <definedName name="GA" localSheetId="3">'[2]záv.uk,.KPR'!#REF!</definedName>
    <definedName name="GA" localSheetId="11">'[4]301-KPR'!#REF!</definedName>
    <definedName name="GA" localSheetId="12">'[1]301-KPR'!#REF!</definedName>
    <definedName name="GA" localSheetId="13">'[1]301-KPR'!#REF!</definedName>
    <definedName name="GA" localSheetId="14">'[1]301-KPR'!#REF!</definedName>
    <definedName name="GA" localSheetId="15">'[1]301-KPR'!#REF!</definedName>
    <definedName name="GA" localSheetId="16">'[1]301-KPR'!#REF!</definedName>
    <definedName name="GA" localSheetId="17">'[1]301-KPR'!#REF!</definedName>
    <definedName name="GA">'[2]záv.uk,.KPR'!#REF!</definedName>
    <definedName name="GAE">'[1]301-KPR'!#REF!</definedName>
    <definedName name="gggg" localSheetId="9">#REF!</definedName>
    <definedName name="gggg">#REF!</definedName>
    <definedName name="hhh" localSheetId="9">#REF!</definedName>
    <definedName name="hhh">#REF!</definedName>
    <definedName name="jik" localSheetId="9">#REF!</definedName>
    <definedName name="jik">#REF!</definedName>
    <definedName name="jjj" localSheetId="9">#REF!</definedName>
    <definedName name="jjj">#REF!</definedName>
    <definedName name="jksefjnsdf" localSheetId="9">'[1]301-KPR'!#REF!</definedName>
    <definedName name="jksefjnsdf">'[1]301-KPR'!#REF!</definedName>
    <definedName name="KK" localSheetId="9">#REF!</definedName>
    <definedName name="KK">#REF!</definedName>
    <definedName name="kontrolní" localSheetId="9">'[6]301'!#REF!</definedName>
    <definedName name="kontrolní">'[6]301'!#REF!</definedName>
    <definedName name="KPR">'[2]záv.uk,.KPR'!$B$30</definedName>
    <definedName name="MDS" localSheetId="18">'[2]záv.uk,.KPR'!#REF!</definedName>
    <definedName name="MDS" localSheetId="20">'[2]záv.uk,.KPR'!#REF!</definedName>
    <definedName name="MDS" localSheetId="3">'[2]záv.uk,.KPR'!#REF!</definedName>
    <definedName name="MDS" localSheetId="11">'[4]301-KPR'!#REF!</definedName>
    <definedName name="MDS" localSheetId="12">'[1]301-KPR'!#REF!</definedName>
    <definedName name="MDS" localSheetId="13">'[1]301-KPR'!#REF!</definedName>
    <definedName name="MDS" localSheetId="14">'[1]301-KPR'!#REF!</definedName>
    <definedName name="MDS" localSheetId="15">'[1]301-KPR'!#REF!</definedName>
    <definedName name="MDS" localSheetId="16">'[1]301-KPR'!#REF!</definedName>
    <definedName name="MDS" localSheetId="17">'[1]301-KPR'!#REF!</definedName>
    <definedName name="MDS">'[2]záv.uk,.KPR'!#REF!</definedName>
    <definedName name="MF">'[2]záv.uk,.KPR'!$B$6</definedName>
    <definedName name="min_obdobi" localSheetId="9">#REF!</definedName>
    <definedName name="min_obdobi">#REF!</definedName>
    <definedName name="MK" localSheetId="18">'[2]záv.uk,.KPR'!#REF!</definedName>
    <definedName name="MK" localSheetId="20">'[2]záv.uk,.KPR'!#REF!</definedName>
    <definedName name="MK" localSheetId="3">'[2]záv.uk,.KPR'!#REF!</definedName>
    <definedName name="MK" localSheetId="11">'[4]301-KPR'!#REF!</definedName>
    <definedName name="MK" localSheetId="12">'[1]301-KPR'!#REF!</definedName>
    <definedName name="MK" localSheetId="13">'[1]301-KPR'!#REF!</definedName>
    <definedName name="MK" localSheetId="14">'[1]301-KPR'!#REF!</definedName>
    <definedName name="MK" localSheetId="15">'[1]301-KPR'!#REF!</definedName>
    <definedName name="MK" localSheetId="16">'[1]301-KPR'!#REF!</definedName>
    <definedName name="MK" localSheetId="17">'[1]301-KPR'!#REF!</definedName>
    <definedName name="MK">'[2]záv.uk,.KPR'!#REF!</definedName>
    <definedName name="MMR">'[2]záv.uk,.KPR'!$B$6</definedName>
    <definedName name="MO">'[2]záv.uk,.KPR'!$B$6</definedName>
    <definedName name="MPO" localSheetId="18">'[2]záv.uk,.KPR'!#REF!</definedName>
    <definedName name="MPO" localSheetId="20">'[2]záv.uk,.KPR'!#REF!</definedName>
    <definedName name="MPO" localSheetId="3">'[2]záv.uk,.KPR'!#REF!</definedName>
    <definedName name="MPO" localSheetId="11">'[4]301-KPR'!#REF!</definedName>
    <definedName name="MPO" localSheetId="12">'[1]301-KPR'!#REF!</definedName>
    <definedName name="MPO" localSheetId="13">'[1]301-KPR'!#REF!</definedName>
    <definedName name="MPO" localSheetId="14">'[1]301-KPR'!#REF!</definedName>
    <definedName name="MPO" localSheetId="15">'[1]301-KPR'!#REF!</definedName>
    <definedName name="MPO" localSheetId="16">'[1]301-KPR'!#REF!</definedName>
    <definedName name="MPO" localSheetId="17">'[1]301-KPR'!#REF!</definedName>
    <definedName name="MPO">'[2]záv.uk,.KPR'!#REF!</definedName>
    <definedName name="MPSV">'[2]záv.uk,.KPR'!$B$6</definedName>
    <definedName name="MS" localSheetId="18">'[2]záv.uk,.KPR'!#REF!</definedName>
    <definedName name="MS" localSheetId="20">'[2]záv.uk,.KPR'!#REF!</definedName>
    <definedName name="MS" localSheetId="3">'[2]záv.uk,.KPR'!#REF!</definedName>
    <definedName name="MS" localSheetId="11">'[4]301-KPR'!#REF!</definedName>
    <definedName name="MS" localSheetId="12">'[1]301-KPR'!#REF!</definedName>
    <definedName name="MS" localSheetId="13">'[1]301-KPR'!#REF!</definedName>
    <definedName name="MS" localSheetId="14">'[1]301-KPR'!#REF!</definedName>
    <definedName name="MS" localSheetId="15">'[1]301-KPR'!#REF!</definedName>
    <definedName name="MS" localSheetId="16">'[1]301-KPR'!#REF!</definedName>
    <definedName name="MS" localSheetId="17">'[1]301-KPR'!#REF!</definedName>
    <definedName name="MS">'[2]záv.uk,.KPR'!#REF!</definedName>
    <definedName name="MSMT" localSheetId="18">'[2]záv.uk,.KPR'!#REF!</definedName>
    <definedName name="MSMT" localSheetId="20">'[2]záv.uk,.KPR'!#REF!</definedName>
    <definedName name="MSMT" localSheetId="3">'[2]záv.uk,.KPR'!#REF!</definedName>
    <definedName name="MSMT" localSheetId="11">'[4]301-KPR'!#REF!</definedName>
    <definedName name="MSMT" localSheetId="12">'[1]301-KPR'!#REF!</definedName>
    <definedName name="MSMT" localSheetId="13">'[1]301-KPR'!#REF!</definedName>
    <definedName name="MSMT" localSheetId="14">'[1]301-KPR'!#REF!</definedName>
    <definedName name="MSMT" localSheetId="15">'[1]301-KPR'!#REF!</definedName>
    <definedName name="MSMT" localSheetId="16">'[1]301-KPR'!#REF!</definedName>
    <definedName name="MSMT" localSheetId="17">'[1]301-KPR'!#REF!</definedName>
    <definedName name="MSMT">'[2]záv.uk,.KPR'!#REF!</definedName>
    <definedName name="MSMT1">'[1]301-KPR'!#REF!</definedName>
    <definedName name="MV">'[2]záv.uk,.KPR'!$B$6</definedName>
    <definedName name="MZdr" localSheetId="18">'[2]záv.uk,.KPR'!#REF!</definedName>
    <definedName name="MZdr" localSheetId="20">'[2]záv.uk,.KPR'!#REF!</definedName>
    <definedName name="MZdr" localSheetId="3">'[2]záv.uk,.KPR'!#REF!</definedName>
    <definedName name="MZdr" localSheetId="11">'[4]301-KPR'!#REF!</definedName>
    <definedName name="MZdr" localSheetId="12">'[1]301-KPR'!#REF!</definedName>
    <definedName name="MZdr" localSheetId="13">'[1]301-KPR'!#REF!</definedName>
    <definedName name="MZdr" localSheetId="14">'[1]301-KPR'!#REF!</definedName>
    <definedName name="MZdr" localSheetId="15">'[1]301-KPR'!#REF!</definedName>
    <definedName name="MZdr" localSheetId="16">'[1]301-KPR'!#REF!</definedName>
    <definedName name="MZdr" localSheetId="17">'[1]301-KPR'!#REF!</definedName>
    <definedName name="MZdr">'[2]záv.uk,.KPR'!#REF!</definedName>
    <definedName name="MZe" localSheetId="18">'[2]záv.uk,.KPR'!#REF!</definedName>
    <definedName name="MZe" localSheetId="20">'[2]záv.uk,.KPR'!#REF!</definedName>
    <definedName name="MZe" localSheetId="3">'[2]záv.uk,.KPR'!#REF!</definedName>
    <definedName name="MZe" localSheetId="11">'[4]301-KPR'!#REF!</definedName>
    <definedName name="MZe" localSheetId="12">'[1]301-KPR'!#REF!</definedName>
    <definedName name="MZe" localSheetId="13">'[1]301-KPR'!#REF!</definedName>
    <definedName name="MZe" localSheetId="14">'[1]301-KPR'!#REF!</definedName>
    <definedName name="MZe" localSheetId="15">'[1]301-KPR'!#REF!</definedName>
    <definedName name="MZe" localSheetId="16">'[1]301-KPR'!#REF!</definedName>
    <definedName name="MZe" localSheetId="17">'[1]301-KPR'!#REF!</definedName>
    <definedName name="MZe">'[2]záv.uk,.KPR'!#REF!</definedName>
    <definedName name="MZP">'[2]záv.uk,.KPR'!$B$6</definedName>
    <definedName name="MZv">'[2]záv.uk,.KPR'!$B$6</definedName>
    <definedName name="_xlnm.Print_Titles" localSheetId="18">'T16- platy a vývoj OSS + PO '!$6:$7</definedName>
    <definedName name="_xlnm.Print_Titles" localSheetId="2">'T-1-příjmy-SR'!$6:$8</definedName>
    <definedName name="_xlnm.Print_Titles" localSheetId="3">'T-1-výdajeSR_druhově'!$6:$8</definedName>
    <definedName name="_xlnm.Print_Titles" localSheetId="4">'T-2-výdSR-odvětví'!$6:$8</definedName>
    <definedName name="_xlnm.Print_Titles" localSheetId="9">'T-7-EU'!$7:$8</definedName>
    <definedName name="_xlnm.Print_Titles" localSheetId="11">'T-9-VPS-výdaje_'!$6:$7</definedName>
    <definedName name="_xlnm.Print_Titles" localSheetId="19">'Tab.17 - Počty míst EUFM'!$6:$7</definedName>
    <definedName name="NKU" localSheetId="18">'[2]záv.uk,.KPR'!#REF!</definedName>
    <definedName name="NKU" localSheetId="20">'[2]záv.uk,.KPR'!#REF!</definedName>
    <definedName name="NKU" localSheetId="3">'[2]záv.uk,.KPR'!#REF!</definedName>
    <definedName name="NKU" localSheetId="9">'[2]záv.uk,.KPR'!#REF!</definedName>
    <definedName name="NKU" localSheetId="10">'[2]záv.uk,.KPR'!#REF!</definedName>
    <definedName name="NKU" localSheetId="11">'[4]301-KPR'!#REF!</definedName>
    <definedName name="NKU" localSheetId="12">'[1]301-KPR'!#REF!</definedName>
    <definedName name="NKU" localSheetId="13">'[1]301-KPR'!#REF!</definedName>
    <definedName name="NKU" localSheetId="14">'[1]301-KPR'!#REF!</definedName>
    <definedName name="NKU" localSheetId="15">'[1]301-KPR'!#REF!</definedName>
    <definedName name="NKU" localSheetId="16">'[1]301-KPR'!#REF!</definedName>
    <definedName name="NKU" localSheetId="17">'[1]301-KPR'!#REF!</definedName>
    <definedName name="NKU">'[2]záv.uk,.KPR'!#REF!</definedName>
    <definedName name="obdobi" localSheetId="9">#REF!</definedName>
    <definedName name="obdobi">#REF!</definedName>
    <definedName name="_xlnm.Print_Area" localSheetId="18">'T16- platy a vývoj OSS + PO '!$A$1:$V$57</definedName>
    <definedName name="_xlnm.Print_Area" localSheetId="2">'T-1-příjmy-SR'!$A$1:$H$105</definedName>
    <definedName name="_xlnm.Print_Area" localSheetId="3">'T-1-výdajeSR_druhově'!$A$1:$I$189</definedName>
    <definedName name="_xlnm.Print_Area" localSheetId="4">'T-2-výdSR-odvětví'!$A$1:$H$198</definedName>
    <definedName name="_xlnm.Print_Area" localSheetId="5">'T-3-příjmy kap-3 '!$A$1:$J$58</definedName>
    <definedName name="_xlnm.Print_Area" localSheetId="6">'T-4-výd celkem-4'!$A$1:$K$58</definedName>
    <definedName name="_xlnm.Print_Area" localSheetId="7">'T-5-běž výd '!$A$1:$J$59</definedName>
    <definedName name="_xlnm.Print_Area" localSheetId="8">'T-6-kap výd'!$B$1:$J$59</definedName>
    <definedName name="_xlnm.Print_Area" localSheetId="9">'T-7-EU'!$A$1:$E$144</definedName>
    <definedName name="_xlnm.Print_Area" localSheetId="10">'T-8-FM'!$A$1:$E$22</definedName>
    <definedName name="_xlnm.Print_Area" localSheetId="11">'T-9-VPS-výdaje_'!$B$1:$J$100</definedName>
    <definedName name="_xlnm.Print_Area" localSheetId="12">'Tab.10 -Platy OSS+PO'!$A$1:$R$58</definedName>
    <definedName name="_xlnm.Print_Area" localSheetId="13">'Tab.11- platy-ÚO'!$A$1:$R$58</definedName>
    <definedName name="_xlnm.Print_Area" localSheetId="15">'Tab.13-platy SOBCPO'!$A$1:$R$58</definedName>
    <definedName name="_xlnm.Print_Area" localSheetId="16">'Tab.14-platy ostatní OSS'!$A$1:$R$57</definedName>
    <definedName name="_xlnm.Print_Area" localSheetId="17">'Tab.15-platy přísp-organ'!$A$1:$R$62</definedName>
    <definedName name="_xlnm.Print_Area" localSheetId="19">'Tab.17 - Počty míst EUFM'!$A$1:$G$140</definedName>
    <definedName name="_xlnm.Print_Area" localSheetId="1">TITUL!$A$1:$B$32</definedName>
    <definedName name="pol" localSheetId="20">#REF!</definedName>
    <definedName name="pol" localSheetId="21">#REF!</definedName>
    <definedName name="pol" localSheetId="22">#REF!</definedName>
    <definedName name="pol" localSheetId="9">#REF!</definedName>
    <definedName name="pol">#REF!</definedName>
    <definedName name="PSP">'[2]záv.uk,.KPR'!$B$6</definedName>
    <definedName name="RRTV" localSheetId="18">'[2]záv.uk,.KPR'!#REF!</definedName>
    <definedName name="RRTV" localSheetId="20">'[2]záv.uk,.KPR'!#REF!</definedName>
    <definedName name="RRTV" localSheetId="3">'[2]záv.uk,.KPR'!#REF!</definedName>
    <definedName name="RRTV" localSheetId="11">'[4]301-KPR'!#REF!</definedName>
    <definedName name="RRTV" localSheetId="12">'[1]301-KPR'!#REF!</definedName>
    <definedName name="RRTV" localSheetId="13">'[1]301-KPR'!#REF!</definedName>
    <definedName name="RRTV" localSheetId="14">'[1]301-KPR'!#REF!</definedName>
    <definedName name="RRTV" localSheetId="15">'[1]301-KPR'!#REF!</definedName>
    <definedName name="RRTV" localSheetId="16">'[1]301-KPR'!#REF!</definedName>
    <definedName name="RRTV" localSheetId="17">'[1]301-KPR'!#REF!</definedName>
    <definedName name="RRTV">'[2]záv.uk,.KPR'!#REF!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9">#REF!</definedName>
    <definedName name="SD">#REF!</definedName>
    <definedName name="SP">'[2]záv.uk,.KPR'!$B$6</definedName>
    <definedName name="ss" localSheetId="9">#REF!</definedName>
    <definedName name="ss">#REF!</definedName>
    <definedName name="SSHR" localSheetId="18">'[2]záv.uk,.KPR'!#REF!</definedName>
    <definedName name="SSHR" localSheetId="20">'[2]záv.uk,.KPR'!#REF!</definedName>
    <definedName name="SSHR" localSheetId="3">'[2]záv.uk,.KPR'!#REF!</definedName>
    <definedName name="SSHR" localSheetId="11">'[4]301-KPR'!#REF!</definedName>
    <definedName name="SSHR" localSheetId="12">'[1]301-KPR'!#REF!</definedName>
    <definedName name="SSHR" localSheetId="13">'[1]301-KPR'!#REF!</definedName>
    <definedName name="SSHR" localSheetId="14">'[1]301-KPR'!#REF!</definedName>
    <definedName name="SSHR" localSheetId="15">'[1]301-KPR'!#REF!</definedName>
    <definedName name="SSHR" localSheetId="16">'[1]301-KPR'!#REF!</definedName>
    <definedName name="SSHR" localSheetId="17">'[1]301-KPR'!#REF!</definedName>
    <definedName name="SSHR">'[2]záv.uk,.KPR'!#REF!</definedName>
    <definedName name="SUJB" localSheetId="18">'[2]záv.uk,.KPR'!#REF!</definedName>
    <definedName name="SUJB" localSheetId="20">'[2]záv.uk,.KPR'!#REF!</definedName>
    <definedName name="SUJB" localSheetId="3">'[2]záv.uk,.KPR'!#REF!</definedName>
    <definedName name="SUJB" localSheetId="11">'[4]301-KPR'!#REF!</definedName>
    <definedName name="SUJB" localSheetId="12">'[1]301-KPR'!#REF!</definedName>
    <definedName name="SUJB" localSheetId="13">'[1]301-KPR'!#REF!</definedName>
    <definedName name="SUJB" localSheetId="14">'[1]301-KPR'!#REF!</definedName>
    <definedName name="SUJB" localSheetId="15">'[1]301-KPR'!#REF!</definedName>
    <definedName name="SUJB" localSheetId="16">'[1]301-KPR'!#REF!</definedName>
    <definedName name="SUJB" localSheetId="17">'[1]301-KPR'!#REF!</definedName>
    <definedName name="SUJB">'[2]záv.uk,.KPR'!#REF!</definedName>
    <definedName name="TABULKA_1" localSheetId="18">#N/A</definedName>
    <definedName name="TABULKA_1" localSheetId="12">#N/A</definedName>
    <definedName name="TABULKA_1" localSheetId="13">#N/A</definedName>
    <definedName name="TABULKA_1" localSheetId="14">#N/A</definedName>
    <definedName name="TABULKA_1" localSheetId="15">#N/A</definedName>
    <definedName name="TABULKA_1" localSheetId="16">#N/A</definedName>
    <definedName name="TABULKA_1" localSheetId="17">#N/A</definedName>
    <definedName name="TABULKA_1">#N/A</definedName>
    <definedName name="TABULKA_2" localSheetId="18">#N/A</definedName>
    <definedName name="TABULKA_2" localSheetId="12">#N/A</definedName>
    <definedName name="TABULKA_2" localSheetId="13">#N/A</definedName>
    <definedName name="TABULKA_2" localSheetId="14">#N/A</definedName>
    <definedName name="TABULKA_2" localSheetId="15">#N/A</definedName>
    <definedName name="TABULKA_2" localSheetId="16">#N/A</definedName>
    <definedName name="TABULKA_2" localSheetId="17">#N/A</definedName>
    <definedName name="TABULKA_2">#N/A</definedName>
    <definedName name="UOHS" localSheetId="18">'[2]záv.uk,.KPR'!#REF!</definedName>
    <definedName name="UOHS" localSheetId="20">'[2]záv.uk,.KPR'!#REF!</definedName>
    <definedName name="UOHS" localSheetId="3">'[2]záv.uk,.KPR'!#REF!</definedName>
    <definedName name="UOHS" localSheetId="11">'[4]301-KPR'!#REF!</definedName>
    <definedName name="UOHS" localSheetId="12">'[1]301-KPR'!#REF!</definedName>
    <definedName name="UOHS" localSheetId="13">'[1]301-KPR'!#REF!</definedName>
    <definedName name="UOHS" localSheetId="14">'[1]301-KPR'!#REF!</definedName>
    <definedName name="UOHS" localSheetId="15">'[1]301-KPR'!#REF!</definedName>
    <definedName name="UOHS" localSheetId="16">'[1]301-KPR'!#REF!</definedName>
    <definedName name="UOHS" localSheetId="17">'[1]301-KPR'!#REF!</definedName>
    <definedName name="UOHS">'[2]záv.uk,.KPR'!#REF!</definedName>
    <definedName name="UPV" localSheetId="18">'[2]záv.uk,.KPR'!#REF!</definedName>
    <definedName name="UPV" localSheetId="20">'[2]záv.uk,.KPR'!#REF!</definedName>
    <definedName name="UPV" localSheetId="3">'[2]záv.uk,.KPR'!#REF!</definedName>
    <definedName name="UPV" localSheetId="11">'[4]301-KPR'!#REF!</definedName>
    <definedName name="UPV" localSheetId="12">'[1]301-KPR'!#REF!</definedName>
    <definedName name="UPV" localSheetId="13">'[1]301-KPR'!#REF!</definedName>
    <definedName name="UPV" localSheetId="14">'[1]301-KPR'!#REF!</definedName>
    <definedName name="UPV" localSheetId="15">'[1]301-KPR'!#REF!</definedName>
    <definedName name="UPV" localSheetId="16">'[1]301-KPR'!#REF!</definedName>
    <definedName name="UPV" localSheetId="17">'[1]301-KPR'!#REF!</definedName>
    <definedName name="UPV">'[2]záv.uk,.KPR'!#REF!</definedName>
    <definedName name="US" localSheetId="18">'[2]záv.uk,.KPR'!#REF!</definedName>
    <definedName name="US" localSheetId="3">'[2]záv.uk,.KPR'!#REF!</definedName>
    <definedName name="US" localSheetId="11">'[4]301-KPR'!#REF!</definedName>
    <definedName name="US" localSheetId="12">'[1]301-KPR'!#REF!</definedName>
    <definedName name="US" localSheetId="13">'[1]301-KPR'!#REF!</definedName>
    <definedName name="US" localSheetId="14">'[1]301-KPR'!#REF!</definedName>
    <definedName name="US" localSheetId="15">'[1]301-KPR'!#REF!</definedName>
    <definedName name="US" localSheetId="16">'[1]301-KPR'!#REF!</definedName>
    <definedName name="US" localSheetId="17">'[1]301-KPR'!#REF!</definedName>
    <definedName name="US">'[2]záv.uk,.KPR'!#REF!</definedName>
    <definedName name="USIS" localSheetId="18">'[2]záv.uk,.KPR'!#REF!</definedName>
    <definedName name="USIS" localSheetId="3">'[2]záv.uk,.KPR'!#REF!</definedName>
    <definedName name="USIS" localSheetId="11">'[4]301-KPR'!#REF!</definedName>
    <definedName name="USIS" localSheetId="12">'[1]301-KPR'!#REF!</definedName>
    <definedName name="USIS" localSheetId="13">'[1]301-KPR'!#REF!</definedName>
    <definedName name="USIS" localSheetId="14">'[1]301-KPR'!#REF!</definedName>
    <definedName name="USIS" localSheetId="15">'[1]301-KPR'!#REF!</definedName>
    <definedName name="USIS" localSheetId="16">'[1]301-KPR'!#REF!</definedName>
    <definedName name="USIS" localSheetId="17">'[1]301-KPR'!#REF!</definedName>
    <definedName name="USIS">'[2]záv.uk,.KPR'!#REF!</definedName>
    <definedName name="UV">'[2]záv.uk,.KPR'!$B$6</definedName>
    <definedName name="VSTUPY_1" localSheetId="18">#N/A</definedName>
    <definedName name="VSTUPY_1" localSheetId="12">#N/A</definedName>
    <definedName name="VSTUPY_1" localSheetId="13">#N/A</definedName>
    <definedName name="VSTUPY_1" localSheetId="14">#N/A</definedName>
    <definedName name="VSTUPY_1" localSheetId="15">#N/A</definedName>
    <definedName name="VSTUPY_1" localSheetId="16">#N/A</definedName>
    <definedName name="VSTUPY_1" localSheetId="17">#N/A</definedName>
    <definedName name="VSTUPY_1">#N/A</definedName>
    <definedName name="VSTUPY_2" localSheetId="18">#N/A</definedName>
    <definedName name="VSTUPY_2" localSheetId="12">#N/A</definedName>
    <definedName name="VSTUPY_2" localSheetId="13">#N/A</definedName>
    <definedName name="VSTUPY_2" localSheetId="14">#N/A</definedName>
    <definedName name="VSTUPY_2" localSheetId="15">#N/A</definedName>
    <definedName name="VSTUPY_2" localSheetId="16">#N/A</definedName>
    <definedName name="VSTUPY_2" localSheetId="17">#N/A</definedName>
    <definedName name="VSTUPY_2">#N/A</definedName>
    <definedName name="xxxxxxx" localSheetId="20">'[2]záv.uk,.KPR'!#REF!</definedName>
    <definedName name="xxxxxxx" localSheetId="21">'[2]záv.uk,.KPR'!#REF!</definedName>
    <definedName name="xxxxxxx" localSheetId="3">'[2]záv.uk,.KPR'!#REF!</definedName>
    <definedName name="xxxxxxx" localSheetId="22">'[2]záv.uk,.KPR'!#REF!</definedName>
    <definedName name="xxxxxxx" localSheetId="10">'[2]záv.uk,.KPR'!#REF!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E135" i="19735" l="1"/>
  <c r="E134" i="19735"/>
  <c r="E133" i="19735"/>
  <c r="E132" i="19735"/>
  <c r="E131" i="19735"/>
  <c r="E130" i="19735"/>
  <c r="E129" i="19735"/>
  <c r="E128" i="19735"/>
  <c r="E127" i="19735"/>
  <c r="E126" i="19735"/>
  <c r="E125" i="19735"/>
  <c r="E124" i="19735"/>
  <c r="E123" i="19735"/>
  <c r="E122" i="19735"/>
  <c r="E121" i="19735"/>
  <c r="E120" i="19735"/>
  <c r="E119" i="19735"/>
  <c r="E118" i="19735"/>
  <c r="E117" i="19735"/>
  <c r="E116" i="19735"/>
  <c r="E115" i="19735"/>
  <c r="E114" i="19735"/>
  <c r="D113" i="19735"/>
  <c r="C113" i="19735"/>
  <c r="E112" i="19735"/>
  <c r="E111" i="19735"/>
  <c r="E110" i="19735"/>
  <c r="E109" i="19735"/>
  <c r="E113" i="19735" s="1"/>
  <c r="D108" i="19735"/>
  <c r="C108" i="19735"/>
  <c r="E108" i="19735" s="1"/>
  <c r="E107" i="19735"/>
  <c r="E106" i="19735"/>
  <c r="E105" i="19735"/>
  <c r="E104" i="19735"/>
  <c r="E103" i="19735"/>
  <c r="E102" i="19735"/>
  <c r="E101" i="19735"/>
  <c r="E100" i="19735"/>
  <c r="E99" i="19735"/>
  <c r="E98" i="19735"/>
  <c r="E97" i="19735"/>
  <c r="E96" i="19735"/>
  <c r="E95" i="19735"/>
  <c r="E94" i="19735"/>
  <c r="E93" i="19735"/>
  <c r="D92" i="19735"/>
  <c r="C92" i="19735"/>
  <c r="E91" i="19735"/>
  <c r="E90" i="19735"/>
  <c r="E89" i="19735"/>
  <c r="E88" i="19735"/>
  <c r="E87" i="19735"/>
  <c r="E86" i="19735"/>
  <c r="E85" i="19735"/>
  <c r="E84" i="19735"/>
  <c r="E83" i="19735"/>
  <c r="E82" i="19735"/>
  <c r="E92" i="19735" s="1"/>
  <c r="C81" i="19735"/>
  <c r="E81" i="19735" s="1"/>
  <c r="E80" i="19735"/>
  <c r="E79" i="19735"/>
  <c r="E78" i="19735"/>
  <c r="E77" i="19735"/>
  <c r="D76" i="19735"/>
  <c r="C76" i="19735"/>
  <c r="E75" i="19735"/>
  <c r="E74" i="19735"/>
  <c r="E73" i="19735"/>
  <c r="E72" i="19735"/>
  <c r="E71" i="19735"/>
  <c r="E70" i="19735"/>
  <c r="E69" i="19735"/>
  <c r="E76" i="19735" s="1"/>
  <c r="E68" i="19735"/>
  <c r="E67" i="19735"/>
  <c r="E66" i="19735"/>
  <c r="E65" i="19735"/>
  <c r="E64" i="19735"/>
  <c r="E63" i="19735"/>
  <c r="E62" i="19735"/>
  <c r="E61" i="19735"/>
  <c r="E60" i="19735"/>
  <c r="E59" i="19735"/>
  <c r="E58" i="19735"/>
  <c r="E57" i="19735"/>
  <c r="E56" i="19735"/>
  <c r="E55" i="19735"/>
  <c r="E54" i="19735"/>
  <c r="E53" i="19735"/>
  <c r="E52" i="19735"/>
  <c r="E51" i="19735"/>
  <c r="E50" i="19735"/>
  <c r="E49" i="19735"/>
  <c r="E48" i="19735"/>
  <c r="E47" i="19735"/>
  <c r="E46" i="19735"/>
  <c r="E45" i="19735"/>
  <c r="E44" i="19735"/>
  <c r="E43" i="19735"/>
  <c r="D42" i="19735"/>
  <c r="C42" i="19735"/>
  <c r="E41" i="19735"/>
  <c r="E40" i="19735"/>
  <c r="E39" i="19735"/>
  <c r="E38" i="19735"/>
  <c r="E37" i="19735"/>
  <c r="E36" i="19735"/>
  <c r="E35" i="19735"/>
  <c r="E34" i="19735"/>
  <c r="E33" i="19735"/>
  <c r="E42" i="19735" s="1"/>
  <c r="D32" i="19735"/>
  <c r="D136" i="19735" s="1"/>
  <c r="E31" i="19735"/>
  <c r="E30" i="19735"/>
  <c r="E29" i="19735"/>
  <c r="C28" i="19735"/>
  <c r="C32" i="19735" s="1"/>
  <c r="C136" i="19735" s="1"/>
  <c r="E27" i="19735"/>
  <c r="E26" i="19735"/>
  <c r="E25" i="19735"/>
  <c r="E24" i="19735"/>
  <c r="E23" i="19735"/>
  <c r="E22" i="19735"/>
  <c r="E21" i="19735"/>
  <c r="E20" i="19735"/>
  <c r="E19" i="19735"/>
  <c r="E18" i="19735"/>
  <c r="E17" i="19735"/>
  <c r="E16" i="19735"/>
  <c r="E15" i="19735"/>
  <c r="E14" i="19735"/>
  <c r="E13" i="19735"/>
  <c r="E12" i="19735"/>
  <c r="E11" i="19735"/>
  <c r="E10" i="19735"/>
  <c r="E9" i="19735"/>
  <c r="E136" i="19735" l="1"/>
  <c r="E28" i="19735"/>
  <c r="E32" i="19735" s="1"/>
  <c r="I87" i="19734" l="1"/>
  <c r="H64" i="19731" l="1"/>
  <c r="H63" i="19731"/>
  <c r="H62" i="19731"/>
  <c r="H48" i="19731"/>
  <c r="H47" i="19731"/>
  <c r="H45" i="19731"/>
  <c r="H44" i="19731"/>
  <c r="H42" i="19731"/>
  <c r="H41" i="19731"/>
  <c r="H40" i="19731"/>
  <c r="H37" i="19731"/>
  <c r="H36" i="19731"/>
  <c r="H33" i="19731"/>
  <c r="H31" i="19731"/>
  <c r="H30" i="19731"/>
  <c r="H29" i="19731"/>
  <c r="H26" i="19731"/>
  <c r="H25" i="19731"/>
  <c r="H22" i="19731"/>
  <c r="H20" i="19731"/>
  <c r="H19" i="19731"/>
  <c r="H16" i="19731"/>
  <c r="H14" i="19731"/>
  <c r="H13" i="19731"/>
  <c r="H10" i="19731"/>
  <c r="H7" i="19731"/>
  <c r="I52" i="19732" l="1"/>
  <c r="I53" i="19732" s="1"/>
  <c r="H52" i="19732"/>
  <c r="H53" i="19732" s="1"/>
  <c r="I41" i="19732"/>
  <c r="H41" i="19732"/>
  <c r="G41" i="19732"/>
  <c r="F41" i="19732"/>
  <c r="E41" i="19732"/>
  <c r="D41" i="19732"/>
  <c r="C41" i="19732"/>
  <c r="I38" i="19732"/>
  <c r="H38" i="19732"/>
  <c r="G38" i="19732"/>
  <c r="F38" i="19732"/>
  <c r="E38" i="19732"/>
  <c r="D38" i="19732"/>
  <c r="C38" i="19732"/>
  <c r="O34" i="19732"/>
  <c r="I30" i="19732"/>
  <c r="H30" i="19732"/>
  <c r="G30" i="19732"/>
  <c r="F30" i="19732"/>
  <c r="E30" i="19732"/>
  <c r="D30" i="19732"/>
  <c r="C30" i="19732"/>
  <c r="I26" i="19732"/>
  <c r="I45" i="19732" s="1"/>
  <c r="H26" i="19732"/>
  <c r="H45" i="19732" s="1"/>
  <c r="G26" i="19732"/>
  <c r="G45" i="19732" s="1"/>
  <c r="F26" i="19732"/>
  <c r="F45" i="19732" s="1"/>
  <c r="E26" i="19732"/>
  <c r="E45" i="19732" s="1"/>
  <c r="D26" i="19732"/>
  <c r="D45" i="19732" s="1"/>
  <c r="C26" i="19732"/>
  <c r="C45" i="19732" s="1"/>
  <c r="I20" i="19732"/>
  <c r="H20" i="19732"/>
  <c r="G20" i="19732"/>
  <c r="F20" i="19732"/>
  <c r="E20" i="19732"/>
  <c r="D20" i="19732"/>
  <c r="C20" i="19732"/>
  <c r="I13" i="19732"/>
  <c r="H13" i="19732"/>
  <c r="G13" i="19732"/>
  <c r="F13" i="19732"/>
  <c r="E13" i="19732"/>
  <c r="D13" i="19732"/>
  <c r="C13" i="19732"/>
  <c r="I10" i="19732"/>
  <c r="H10" i="19732"/>
  <c r="H25" i="19732" s="1"/>
  <c r="G10" i="19732"/>
  <c r="G25" i="19732" s="1"/>
  <c r="G46" i="19732" s="1"/>
  <c r="G48" i="19732" s="1"/>
  <c r="F10" i="19732"/>
  <c r="F25" i="19732" s="1"/>
  <c r="E10" i="19732"/>
  <c r="E25" i="19732" s="1"/>
  <c r="E46" i="19732" s="1"/>
  <c r="E48" i="19732" s="1"/>
  <c r="D10" i="19732"/>
  <c r="D25" i="19732" s="1"/>
  <c r="D46" i="19732" s="1"/>
  <c r="D48" i="19732" s="1"/>
  <c r="C10" i="19732"/>
  <c r="C25" i="19732" s="1"/>
  <c r="C46" i="19732" s="1"/>
  <c r="I25" i="19732" l="1"/>
  <c r="I46" i="19732" s="1"/>
  <c r="I48" i="19732" s="1"/>
  <c r="I54" i="19732" s="1"/>
  <c r="H46" i="19732"/>
  <c r="H48" i="19732" s="1"/>
  <c r="H54" i="19732" s="1"/>
  <c r="F46" i="19732"/>
  <c r="F48" i="19732" s="1"/>
  <c r="E95" i="19734" l="1"/>
  <c r="D95" i="19734"/>
  <c r="C95" i="19734"/>
  <c r="I94" i="19734"/>
  <c r="I93" i="19734"/>
  <c r="I92" i="19734"/>
  <c r="I91" i="19734"/>
  <c r="I90" i="19734"/>
  <c r="G89" i="19734"/>
  <c r="I89" i="19734" s="1"/>
  <c r="F89" i="19734"/>
  <c r="D89" i="19734"/>
  <c r="C89" i="19734"/>
  <c r="I88" i="19734"/>
  <c r="I86" i="19734"/>
  <c r="I85" i="19734"/>
  <c r="I84" i="19734"/>
  <c r="E84" i="19734"/>
  <c r="D84" i="19734"/>
  <c r="C84" i="19734"/>
  <c r="I83" i="19734"/>
  <c r="I82" i="19734"/>
  <c r="I81" i="19734"/>
  <c r="E81" i="19734"/>
  <c r="D81" i="19734"/>
  <c r="C81" i="19734"/>
  <c r="I80" i="19734"/>
  <c r="I79" i="19734"/>
  <c r="I77" i="19734"/>
  <c r="I76" i="19734"/>
  <c r="I75" i="19734"/>
  <c r="I74" i="19734"/>
  <c r="I73" i="19734"/>
  <c r="I72" i="19734"/>
  <c r="I71" i="19734"/>
  <c r="I70" i="19734"/>
  <c r="I69" i="19734"/>
  <c r="I68" i="19734"/>
  <c r="I67" i="19734"/>
  <c r="I66" i="19734"/>
  <c r="I65" i="19734"/>
  <c r="I64" i="19734"/>
  <c r="I63" i="19734"/>
  <c r="I62" i="19734"/>
  <c r="I61" i="19734"/>
  <c r="I60" i="19734"/>
  <c r="I59" i="19734"/>
  <c r="I58" i="19734"/>
  <c r="I57" i="19734"/>
  <c r="E57" i="19734"/>
  <c r="D57" i="19734"/>
  <c r="C57" i="19734"/>
  <c r="I56" i="19734"/>
  <c r="I55" i="19734"/>
  <c r="I54" i="19734"/>
  <c r="E54" i="19734"/>
  <c r="D54" i="19734"/>
  <c r="C54" i="19734"/>
  <c r="I53" i="19734"/>
  <c r="I52" i="19734"/>
  <c r="I51" i="19734"/>
  <c r="I50" i="19734"/>
  <c r="I49" i="19734"/>
  <c r="E49" i="19734"/>
  <c r="D49" i="19734"/>
  <c r="C49" i="19734"/>
  <c r="I48" i="19734"/>
  <c r="I47" i="19734"/>
  <c r="I46" i="19734"/>
  <c r="I45" i="19734"/>
  <c r="I44" i="19734"/>
  <c r="I43" i="19734"/>
  <c r="I42" i="19734"/>
  <c r="I41" i="19734"/>
  <c r="I40" i="19734"/>
  <c r="I39" i="19734"/>
  <c r="I38" i="19734"/>
  <c r="I37" i="19734"/>
  <c r="I36" i="19734"/>
  <c r="I35" i="19734"/>
  <c r="I34" i="19734"/>
  <c r="I33" i="19734"/>
  <c r="I32" i="19734"/>
  <c r="I31" i="19734"/>
  <c r="I30" i="19734"/>
  <c r="E29" i="19734"/>
  <c r="D29" i="19734"/>
  <c r="C29" i="19734"/>
  <c r="I28" i="19734"/>
  <c r="I27" i="19734"/>
  <c r="I26" i="19734"/>
  <c r="I24" i="19734"/>
  <c r="I22" i="19734"/>
  <c r="I21" i="19734"/>
  <c r="I20" i="19734"/>
  <c r="E18" i="19734"/>
  <c r="D18" i="19734"/>
  <c r="C18" i="19734"/>
  <c r="I17" i="19734"/>
  <c r="I15" i="19734"/>
  <c r="I14" i="19734"/>
  <c r="I13" i="19734"/>
  <c r="I12" i="19734"/>
  <c r="H95" i="19734"/>
  <c r="F95" i="19734"/>
  <c r="D94" i="19734" l="1"/>
  <c r="C94" i="19734"/>
  <c r="E94" i="19734"/>
  <c r="G95" i="19734"/>
  <c r="I10" i="19734"/>
  <c r="I16" i="19734"/>
  <c r="I18" i="19734"/>
  <c r="I19" i="19734"/>
  <c r="I23" i="19734"/>
  <c r="I25" i="19734"/>
  <c r="I29" i="19734"/>
  <c r="E19" i="19729"/>
  <c r="E18" i="19729"/>
  <c r="E17" i="19729"/>
  <c r="E16" i="19729"/>
  <c r="E15" i="19729"/>
  <c r="E14" i="19729"/>
  <c r="E13" i="19729"/>
  <c r="E12" i="19729"/>
  <c r="E11" i="19729"/>
  <c r="E10" i="19729"/>
  <c r="E9" i="19729"/>
  <c r="E8" i="19729"/>
  <c r="E7" i="19729"/>
  <c r="G69" i="19731" l="1"/>
  <c r="H69" i="19731" s="1"/>
  <c r="F69" i="19731"/>
  <c r="E69" i="19731"/>
  <c r="D69" i="19731"/>
  <c r="C69" i="19731"/>
  <c r="B69" i="19731"/>
  <c r="G68" i="19731"/>
  <c r="F68" i="19731"/>
  <c r="E68" i="19731"/>
  <c r="E66" i="19731" s="1"/>
  <c r="E65" i="19731" s="1"/>
  <c r="D68" i="19731"/>
  <c r="C68" i="19731"/>
  <c r="C66" i="19731" s="1"/>
  <c r="B68" i="19731"/>
  <c r="F67" i="19731"/>
  <c r="E67" i="19731"/>
  <c r="D67" i="19731"/>
  <c r="D66" i="19731" s="1"/>
  <c r="C67" i="19731"/>
  <c r="B67" i="19731"/>
  <c r="B66" i="19731" s="1"/>
  <c r="J63" i="19731"/>
  <c r="I63" i="19731"/>
  <c r="J62" i="19731"/>
  <c r="I62" i="19731"/>
  <c r="J61" i="19731"/>
  <c r="G61" i="19731"/>
  <c r="F61" i="19731"/>
  <c r="E61" i="19731"/>
  <c r="D61" i="19731"/>
  <c r="D60" i="19731" s="1"/>
  <c r="C61" i="19731"/>
  <c r="B61" i="19731"/>
  <c r="B60" i="19731" s="1"/>
  <c r="G60" i="19731"/>
  <c r="E60" i="19731"/>
  <c r="C60" i="19731"/>
  <c r="G57" i="19731"/>
  <c r="G56" i="19731" s="1"/>
  <c r="F56" i="19731"/>
  <c r="E56" i="19731"/>
  <c r="D56" i="19731"/>
  <c r="D55" i="19731" s="1"/>
  <c r="C56" i="19731"/>
  <c r="C55" i="19731" s="1"/>
  <c r="B56" i="19731"/>
  <c r="B55" i="19731" s="1"/>
  <c r="E55" i="19731"/>
  <c r="E52" i="19731"/>
  <c r="D52" i="19731"/>
  <c r="C52" i="19731"/>
  <c r="E49" i="19731"/>
  <c r="D49" i="19731"/>
  <c r="C49" i="19731"/>
  <c r="B49" i="19731"/>
  <c r="J47" i="19731"/>
  <c r="I47" i="19731"/>
  <c r="G46" i="19731"/>
  <c r="J46" i="19731" s="1"/>
  <c r="F46" i="19731"/>
  <c r="E46" i="19731"/>
  <c r="D46" i="19731"/>
  <c r="C46" i="19731"/>
  <c r="B46" i="19731"/>
  <c r="J44" i="19731"/>
  <c r="I44" i="19731"/>
  <c r="J43" i="19731"/>
  <c r="G43" i="19731"/>
  <c r="F43" i="19731"/>
  <c r="E43" i="19731"/>
  <c r="D43" i="19731"/>
  <c r="C43" i="19731"/>
  <c r="B43" i="19731"/>
  <c r="I42" i="19731"/>
  <c r="J41" i="19731"/>
  <c r="I41" i="19731"/>
  <c r="J40" i="19731"/>
  <c r="I40" i="19731"/>
  <c r="G39" i="19731"/>
  <c r="F39" i="19731"/>
  <c r="E39" i="19731"/>
  <c r="E38" i="19731" s="1"/>
  <c r="D39" i="19731"/>
  <c r="C39" i="19731"/>
  <c r="C38" i="19731" s="1"/>
  <c r="B39" i="19731"/>
  <c r="F38" i="19731"/>
  <c r="D38" i="19731"/>
  <c r="B38" i="19731"/>
  <c r="J36" i="19731"/>
  <c r="I36" i="19731"/>
  <c r="G35" i="19731"/>
  <c r="J35" i="19731" s="1"/>
  <c r="F35" i="19731"/>
  <c r="E35" i="19731"/>
  <c r="D35" i="19731"/>
  <c r="C35" i="19731"/>
  <c r="B35" i="19731"/>
  <c r="J33" i="19731"/>
  <c r="I33" i="19731"/>
  <c r="J32" i="19731"/>
  <c r="G32" i="19731"/>
  <c r="F32" i="19731"/>
  <c r="E32" i="19731"/>
  <c r="D32" i="19731"/>
  <c r="I31" i="19731"/>
  <c r="J30" i="19731"/>
  <c r="I30" i="19731"/>
  <c r="J29" i="19731"/>
  <c r="I29" i="19731"/>
  <c r="G28" i="19731"/>
  <c r="F28" i="19731"/>
  <c r="E28" i="19731"/>
  <c r="E27" i="19731" s="1"/>
  <c r="D28" i="19731"/>
  <c r="C28" i="19731"/>
  <c r="C27" i="19731" s="1"/>
  <c r="B28" i="19731"/>
  <c r="F27" i="19731"/>
  <c r="D27" i="19731"/>
  <c r="B27" i="19731"/>
  <c r="J25" i="19731"/>
  <c r="I25" i="19731"/>
  <c r="G24" i="19731"/>
  <c r="J24" i="19731" s="1"/>
  <c r="F24" i="19731"/>
  <c r="E24" i="19731"/>
  <c r="D24" i="19731"/>
  <c r="C24" i="19731"/>
  <c r="B24" i="19731"/>
  <c r="J22" i="19731"/>
  <c r="I22" i="19731"/>
  <c r="J21" i="19731"/>
  <c r="G21" i="19731"/>
  <c r="F21" i="19731"/>
  <c r="E21" i="19731"/>
  <c r="D21" i="19731"/>
  <c r="J19" i="19731"/>
  <c r="I19" i="19731"/>
  <c r="G18" i="19731"/>
  <c r="J18" i="19731" s="1"/>
  <c r="F18" i="19731"/>
  <c r="E18" i="19731"/>
  <c r="D18" i="19731"/>
  <c r="C18" i="19731"/>
  <c r="B18" i="19731"/>
  <c r="J16" i="19731"/>
  <c r="I16" i="19731"/>
  <c r="J15" i="19731"/>
  <c r="G15" i="19731"/>
  <c r="F15" i="19731"/>
  <c r="E15" i="19731"/>
  <c r="D15" i="19731"/>
  <c r="J13" i="19731"/>
  <c r="I13" i="19731"/>
  <c r="G12" i="19731"/>
  <c r="J12" i="19731" s="1"/>
  <c r="F12" i="19731"/>
  <c r="E12" i="19731"/>
  <c r="D12" i="19731"/>
  <c r="C12" i="19731"/>
  <c r="B12" i="19731"/>
  <c r="J10" i="19731"/>
  <c r="I10" i="19731"/>
  <c r="J9" i="19731"/>
  <c r="G9" i="19731"/>
  <c r="F9" i="19731"/>
  <c r="E9" i="19731"/>
  <c r="D9" i="19731"/>
  <c r="J7" i="19731"/>
  <c r="I7" i="19731"/>
  <c r="G6" i="19731"/>
  <c r="F6" i="19731"/>
  <c r="E6" i="19731"/>
  <c r="D6" i="19731"/>
  <c r="C6" i="19731"/>
  <c r="B6" i="19731"/>
  <c r="I56" i="19731" l="1"/>
  <c r="H56" i="19731"/>
  <c r="G55" i="19731"/>
  <c r="I28" i="19731"/>
  <c r="H28" i="19731"/>
  <c r="H6" i="19731"/>
  <c r="I9" i="19731"/>
  <c r="H9" i="19731"/>
  <c r="I12" i="19731"/>
  <c r="H12" i="19731"/>
  <c r="I15" i="19731"/>
  <c r="H15" i="19731"/>
  <c r="I18" i="19731"/>
  <c r="H18" i="19731"/>
  <c r="I21" i="19731"/>
  <c r="H21" i="19731"/>
  <c r="I24" i="19731"/>
  <c r="H24" i="19731"/>
  <c r="J28" i="19731"/>
  <c r="I32" i="19731"/>
  <c r="H32" i="19731"/>
  <c r="I35" i="19731"/>
  <c r="H35" i="19731"/>
  <c r="J39" i="19731"/>
  <c r="I43" i="19731"/>
  <c r="H43" i="19731"/>
  <c r="I46" i="19731"/>
  <c r="H46" i="19731"/>
  <c r="I61" i="19731"/>
  <c r="H61" i="19731"/>
  <c r="J68" i="19731"/>
  <c r="I39" i="19731"/>
  <c r="H39" i="19731"/>
  <c r="J56" i="19731"/>
  <c r="G67" i="19731"/>
  <c r="H67" i="19731" s="1"/>
  <c r="H57" i="19731"/>
  <c r="B65" i="19731"/>
  <c r="D65" i="19731"/>
  <c r="I68" i="19731"/>
  <c r="H68" i="19731"/>
  <c r="G66" i="19731"/>
  <c r="C65" i="19731"/>
  <c r="G27" i="19731"/>
  <c r="H27" i="19731" s="1"/>
  <c r="G38" i="19731"/>
  <c r="H38" i="19731" s="1"/>
  <c r="F55" i="19731"/>
  <c r="I57" i="19731"/>
  <c r="F60" i="19731"/>
  <c r="H60" i="19731" s="1"/>
  <c r="F66" i="19731"/>
  <c r="J57" i="19731"/>
  <c r="H66" i="19731" l="1"/>
  <c r="J67" i="19731"/>
  <c r="I67" i="19731"/>
  <c r="H55" i="19731"/>
  <c r="J66" i="19731"/>
  <c r="F65" i="19731"/>
  <c r="I66" i="19731"/>
  <c r="G65" i="19731"/>
  <c r="H65" i="19731" s="1"/>
  <c r="E26" i="19733" l="1"/>
  <c r="D26" i="19733"/>
  <c r="E12" i="19733"/>
  <c r="D12" i="19733"/>
  <c r="E8" i="19733"/>
  <c r="E16" i="19733" s="1"/>
  <c r="D8" i="19733"/>
  <c r="D16" i="19733" s="1"/>
  <c r="G63" i="19719" l="1"/>
  <c r="G119" i="19724" l="1"/>
  <c r="G117" i="19724"/>
  <c r="G109" i="19724"/>
  <c r="G101" i="19724"/>
  <c r="G92" i="19724"/>
  <c r="G89" i="19724"/>
  <c r="G83" i="19724"/>
  <c r="G78" i="19724"/>
  <c r="G69" i="19724"/>
  <c r="G61" i="19724"/>
  <c r="G56" i="19724"/>
  <c r="G52" i="19724"/>
  <c r="G45" i="19724"/>
  <c r="G39" i="19724"/>
  <c r="F39" i="19724"/>
  <c r="G30" i="19724"/>
  <c r="G10" i="19723"/>
  <c r="F10" i="19723"/>
  <c r="G120" i="19724" l="1"/>
  <c r="I57" i="19588" l="1"/>
  <c r="I57" i="19587"/>
  <c r="I57" i="19613"/>
  <c r="J47" i="19613" l="1"/>
  <c r="J48" i="19613"/>
  <c r="J49" i="19613"/>
  <c r="J50" i="19613"/>
  <c r="J51" i="19613"/>
  <c r="J52" i="19613"/>
  <c r="J53" i="19613"/>
  <c r="J54" i="19613"/>
  <c r="J55" i="19613"/>
  <c r="J56" i="19613"/>
  <c r="J40" i="19613"/>
  <c r="J41" i="19613"/>
  <c r="J42" i="19613"/>
  <c r="J43" i="19613"/>
  <c r="J44" i="19613"/>
  <c r="J45" i="19613"/>
  <c r="J33" i="19613"/>
  <c r="J24" i="19613"/>
  <c r="H96" i="19719"/>
  <c r="H54" i="19719"/>
  <c r="B84" i="19719" l="1"/>
  <c r="C84" i="19719"/>
  <c r="D84" i="19719"/>
  <c r="E84" i="19719"/>
  <c r="F84" i="19719"/>
  <c r="G84" i="19719"/>
  <c r="H79" i="19724"/>
  <c r="B80" i="19724"/>
  <c r="C80" i="19724"/>
  <c r="D80" i="19724"/>
  <c r="E80" i="19724"/>
  <c r="F80" i="19724"/>
  <c r="H80" i="19724" s="1"/>
  <c r="G80" i="19724"/>
  <c r="G124" i="19724" l="1"/>
  <c r="G84" i="19724"/>
  <c r="G121" i="19724" l="1"/>
  <c r="J11" i="19588"/>
  <c r="J12" i="19588"/>
  <c r="J13" i="19588"/>
  <c r="J14" i="19588"/>
  <c r="J15" i="19588"/>
  <c r="J16" i="19588"/>
  <c r="J17" i="19588"/>
  <c r="J18" i="19588"/>
  <c r="J19" i="19588"/>
  <c r="J20" i="19588"/>
  <c r="J21" i="19588"/>
  <c r="J22" i="19588"/>
  <c r="J23" i="19588"/>
  <c r="J24" i="19588"/>
  <c r="J25" i="19588"/>
  <c r="J26" i="19588"/>
  <c r="J27" i="19588"/>
  <c r="J28" i="19588"/>
  <c r="J29" i="19588"/>
  <c r="J30" i="19588"/>
  <c r="J31" i="19588"/>
  <c r="J32" i="19588"/>
  <c r="J33" i="19588"/>
  <c r="J34" i="19588"/>
  <c r="J35" i="19588"/>
  <c r="J36" i="19588"/>
  <c r="J37" i="19588"/>
  <c r="J38" i="19588"/>
  <c r="J39" i="19588"/>
  <c r="J40" i="19588"/>
  <c r="J41" i="19588"/>
  <c r="J42" i="19588"/>
  <c r="J43" i="19588"/>
  <c r="J44" i="19588"/>
  <c r="J45" i="19588"/>
  <c r="J46" i="19588"/>
  <c r="J47" i="19588"/>
  <c r="J48" i="19588"/>
  <c r="J49" i="19588"/>
  <c r="J50" i="19588"/>
  <c r="J51" i="19588"/>
  <c r="J52" i="19588"/>
  <c r="J53" i="19588"/>
  <c r="J54" i="19588"/>
  <c r="J55" i="19588"/>
  <c r="J56" i="19588"/>
  <c r="J10" i="19588"/>
  <c r="J11" i="19587"/>
  <c r="J12" i="19587"/>
  <c r="J13" i="19587"/>
  <c r="J14" i="19587"/>
  <c r="J15" i="19587"/>
  <c r="J16" i="19587"/>
  <c r="J17" i="19587"/>
  <c r="J18" i="19587"/>
  <c r="J19" i="19587"/>
  <c r="J20" i="19587"/>
  <c r="J21" i="19587"/>
  <c r="J22" i="19587"/>
  <c r="J23" i="19587"/>
  <c r="J24" i="19587"/>
  <c r="J25" i="19587"/>
  <c r="J26" i="19587"/>
  <c r="J27" i="19587"/>
  <c r="J28" i="19587"/>
  <c r="J29" i="19587"/>
  <c r="J30" i="19587"/>
  <c r="J31" i="19587"/>
  <c r="J32" i="19587"/>
  <c r="J33" i="19587"/>
  <c r="J34" i="19587"/>
  <c r="J35" i="19587"/>
  <c r="J36" i="19587"/>
  <c r="J37" i="19587"/>
  <c r="J38" i="19587"/>
  <c r="J39" i="19587"/>
  <c r="J40" i="19587"/>
  <c r="J41" i="19587"/>
  <c r="J42" i="19587"/>
  <c r="J43" i="19587"/>
  <c r="J44" i="19587"/>
  <c r="J45" i="19587"/>
  <c r="J46" i="19587"/>
  <c r="J47" i="19587"/>
  <c r="J48" i="19587"/>
  <c r="J49" i="19587"/>
  <c r="J50" i="19587"/>
  <c r="J51" i="19587"/>
  <c r="J52" i="19587"/>
  <c r="J53" i="19587"/>
  <c r="J54" i="19587"/>
  <c r="J55" i="19587"/>
  <c r="J56" i="19587"/>
  <c r="J10" i="19587"/>
  <c r="J11" i="19586" l="1"/>
  <c r="J12" i="19586"/>
  <c r="J13" i="19586"/>
  <c r="J14" i="19586"/>
  <c r="J15" i="19586"/>
  <c r="J16" i="19586"/>
  <c r="J17" i="19586"/>
  <c r="J18" i="19586"/>
  <c r="J19" i="19586"/>
  <c r="J20" i="19586"/>
  <c r="J21" i="19586"/>
  <c r="J22" i="19586"/>
  <c r="J23" i="19586"/>
  <c r="J24" i="19586"/>
  <c r="J25" i="19586"/>
  <c r="J26" i="19586"/>
  <c r="J27" i="19586"/>
  <c r="J28" i="19586"/>
  <c r="J29" i="19586"/>
  <c r="J30" i="19586"/>
  <c r="J31" i="19586"/>
  <c r="J32" i="19586"/>
  <c r="J33" i="19586"/>
  <c r="J34" i="19586"/>
  <c r="J35" i="19586"/>
  <c r="J36" i="19586"/>
  <c r="J37" i="19586"/>
  <c r="J38" i="19586"/>
  <c r="J39" i="19586"/>
  <c r="J40" i="19586"/>
  <c r="J41" i="19586"/>
  <c r="J42" i="19586"/>
  <c r="J43" i="19586"/>
  <c r="J44" i="19586"/>
  <c r="J45" i="19586"/>
  <c r="J46" i="19586"/>
  <c r="J47" i="19586"/>
  <c r="J48" i="19586"/>
  <c r="J49" i="19586"/>
  <c r="J50" i="19586"/>
  <c r="J51" i="19586"/>
  <c r="J52" i="19586"/>
  <c r="J53" i="19586"/>
  <c r="J54" i="19586"/>
  <c r="J55" i="19586"/>
  <c r="J56" i="19586"/>
  <c r="J10" i="19586"/>
  <c r="I57" i="19586"/>
  <c r="J11" i="19613"/>
  <c r="J12" i="19613"/>
  <c r="J13" i="19613"/>
  <c r="J14" i="19613"/>
  <c r="J15" i="19613"/>
  <c r="J16" i="19613"/>
  <c r="J17" i="19613"/>
  <c r="J18" i="19613"/>
  <c r="J19" i="19613"/>
  <c r="J20" i="19613"/>
  <c r="J21" i="19613"/>
  <c r="J22" i="19613"/>
  <c r="J23" i="19613"/>
  <c r="J25" i="19613"/>
  <c r="J26" i="19613"/>
  <c r="J27" i="19613"/>
  <c r="J28" i="19613"/>
  <c r="J29" i="19613"/>
  <c r="J30" i="19613"/>
  <c r="J31" i="19613"/>
  <c r="J32" i="19613"/>
  <c r="J34" i="19613"/>
  <c r="J35" i="19613"/>
  <c r="J36" i="19613"/>
  <c r="J37" i="19613"/>
  <c r="J38" i="19613"/>
  <c r="J39" i="19613"/>
  <c r="J46" i="19613"/>
  <c r="J10" i="19613"/>
  <c r="H10" i="19719"/>
  <c r="H11" i="19719"/>
  <c r="H12" i="19719"/>
  <c r="H13" i="19719"/>
  <c r="H14" i="19719"/>
  <c r="H15" i="19719"/>
  <c r="H18" i="19719"/>
  <c r="H19" i="19719"/>
  <c r="H20" i="19719"/>
  <c r="H21" i="19719"/>
  <c r="H22" i="19719"/>
  <c r="H23" i="19719"/>
  <c r="H24" i="19719"/>
  <c r="H26" i="19719"/>
  <c r="H27" i="19719"/>
  <c r="H28" i="19719"/>
  <c r="H29" i="19719"/>
  <c r="H30" i="19719"/>
  <c r="H31" i="19719"/>
  <c r="H32" i="19719"/>
  <c r="H33" i="19719"/>
  <c r="H34" i="19719"/>
  <c r="H36" i="19719"/>
  <c r="H37" i="19719"/>
  <c r="H38" i="19719"/>
  <c r="H39" i="19719"/>
  <c r="H40" i="19719"/>
  <c r="H41" i="19719"/>
  <c r="H42" i="19719"/>
  <c r="H44" i="19719"/>
  <c r="H45" i="19719"/>
  <c r="H46" i="19719"/>
  <c r="H47" i="19719"/>
  <c r="H49" i="19719"/>
  <c r="H50" i="19719"/>
  <c r="H51" i="19719"/>
  <c r="H52" i="19719"/>
  <c r="H53" i="19719"/>
  <c r="H55" i="19719"/>
  <c r="H58" i="19719"/>
  <c r="H59" i="19719"/>
  <c r="H60" i="19719"/>
  <c r="H61" i="19719"/>
  <c r="H62" i="19719"/>
  <c r="H64" i="19719"/>
  <c r="H65" i="19719"/>
  <c r="H66" i="19719"/>
  <c r="H67" i="19719"/>
  <c r="H68" i="19719"/>
  <c r="H69" i="19719"/>
  <c r="H72" i="19719"/>
  <c r="H73" i="19719"/>
  <c r="H74" i="19719"/>
  <c r="H75" i="19719"/>
  <c r="H76" i="19719"/>
  <c r="H77" i="19719"/>
  <c r="H78" i="19719"/>
  <c r="H80" i="19719"/>
  <c r="H81" i="19719"/>
  <c r="H83" i="19719"/>
  <c r="H85" i="19719"/>
  <c r="H86" i="19719"/>
  <c r="H87" i="19719"/>
  <c r="H88" i="19719"/>
  <c r="H89" i="19719"/>
  <c r="H90" i="19719"/>
  <c r="H91" i="19719"/>
  <c r="H93" i="19719"/>
  <c r="H94" i="19719"/>
  <c r="H95" i="19719"/>
  <c r="H97" i="19719"/>
  <c r="H99" i="19719"/>
  <c r="H100" i="19719"/>
  <c r="H101" i="19719"/>
  <c r="H102" i="19719"/>
  <c r="H103" i="19719"/>
  <c r="H104" i="19719"/>
  <c r="H105" i="19719"/>
  <c r="H106" i="19719"/>
  <c r="H107" i="19719"/>
  <c r="H109" i="19719"/>
  <c r="H111" i="19719"/>
  <c r="H114" i="19719"/>
  <c r="H115" i="19719"/>
  <c r="H116" i="19719"/>
  <c r="H117" i="19719"/>
  <c r="H118" i="19719"/>
  <c r="H119" i="19719"/>
  <c r="H120" i="19719"/>
  <c r="H121" i="19719"/>
  <c r="H123" i="19719"/>
  <c r="H124" i="19719"/>
  <c r="H125" i="19719"/>
  <c r="H126" i="19719"/>
  <c r="H127" i="19719"/>
  <c r="H128" i="19719"/>
  <c r="H130" i="19719"/>
  <c r="H131" i="19719"/>
  <c r="H132" i="19719"/>
  <c r="H133" i="19719"/>
  <c r="H134" i="19719"/>
  <c r="H135" i="19719"/>
  <c r="H136" i="19719"/>
  <c r="H137" i="19719"/>
  <c r="H138" i="19719"/>
  <c r="H141" i="19719"/>
  <c r="H142" i="19719"/>
  <c r="H143" i="19719"/>
  <c r="H144" i="19719"/>
  <c r="H145" i="19719"/>
  <c r="H147" i="19719"/>
  <c r="H148" i="19719"/>
  <c r="H149" i="19719"/>
  <c r="H150" i="19719"/>
  <c r="H151" i="19719"/>
  <c r="H152" i="19719"/>
  <c r="H154" i="19719"/>
  <c r="H155" i="19719"/>
  <c r="H156" i="19719"/>
  <c r="H158" i="19719"/>
  <c r="H159" i="19719"/>
  <c r="H160" i="19719"/>
  <c r="H161" i="19719"/>
  <c r="H162" i="19719"/>
  <c r="H163" i="19719"/>
  <c r="H164" i="19719"/>
  <c r="H165" i="19719"/>
  <c r="H166" i="19719"/>
  <c r="H168" i="19719"/>
  <c r="H169" i="19719"/>
  <c r="H170" i="19719"/>
  <c r="H171" i="19719"/>
  <c r="H172" i="19719"/>
  <c r="H175" i="19719"/>
  <c r="H176" i="19719"/>
  <c r="H177" i="19719"/>
  <c r="H178" i="19719"/>
  <c r="H179" i="19719"/>
  <c r="H180" i="19719"/>
  <c r="H181" i="19719"/>
  <c r="H182" i="19719"/>
  <c r="H184" i="19719"/>
  <c r="H185" i="19719"/>
  <c r="H187" i="19719"/>
  <c r="H188" i="19719"/>
  <c r="H189" i="19719"/>
  <c r="H190" i="19719"/>
  <c r="H192" i="19719"/>
  <c r="H9" i="19719"/>
  <c r="G193" i="19719"/>
  <c r="G191" i="19719"/>
  <c r="G186" i="19719"/>
  <c r="G183" i="19719"/>
  <c r="G173" i="19719"/>
  <c r="G167" i="19719"/>
  <c r="G157" i="19719"/>
  <c r="G153" i="19719"/>
  <c r="G146" i="19719"/>
  <c r="G139" i="19719"/>
  <c r="G129" i="19719"/>
  <c r="G122" i="19719"/>
  <c r="G112" i="19719"/>
  <c r="G110" i="19719"/>
  <c r="G108" i="19719"/>
  <c r="G98" i="19719"/>
  <c r="G92" i="19719"/>
  <c r="G79" i="19719"/>
  <c r="G70" i="19719"/>
  <c r="G71" i="19719" s="1"/>
  <c r="G56" i="19719"/>
  <c r="G48" i="19719"/>
  <c r="G43" i="19719"/>
  <c r="G35" i="19719"/>
  <c r="G25" i="19719"/>
  <c r="G16" i="19719"/>
  <c r="G194" i="19719" l="1"/>
  <c r="G174" i="19719"/>
  <c r="G140" i="19719"/>
  <c r="G113" i="19719"/>
  <c r="G57" i="19719"/>
  <c r="G17" i="19719"/>
  <c r="H11" i="19724"/>
  <c r="H12" i="19724"/>
  <c r="H13" i="19724"/>
  <c r="H14" i="19724"/>
  <c r="H15" i="19724"/>
  <c r="H16" i="19724"/>
  <c r="H17" i="19724"/>
  <c r="H18" i="19724"/>
  <c r="H19" i="19724"/>
  <c r="H20" i="19724"/>
  <c r="H21" i="19724"/>
  <c r="H22" i="19724"/>
  <c r="H23" i="19724"/>
  <c r="H24" i="19724"/>
  <c r="H25" i="19724"/>
  <c r="H26" i="19724"/>
  <c r="H27" i="19724"/>
  <c r="H28" i="19724"/>
  <c r="H29" i="19724"/>
  <c r="H31" i="19724"/>
  <c r="H32" i="19724"/>
  <c r="H33" i="19724"/>
  <c r="H34" i="19724"/>
  <c r="H35" i="19724"/>
  <c r="H36" i="19724"/>
  <c r="H37" i="19724"/>
  <c r="H38" i="19724"/>
  <c r="H40" i="19724"/>
  <c r="H41" i="19724"/>
  <c r="H42" i="19724"/>
  <c r="H43" i="19724"/>
  <c r="H44" i="19724"/>
  <c r="H46" i="19724"/>
  <c r="H47" i="19724"/>
  <c r="H48" i="19724"/>
  <c r="H49" i="19724"/>
  <c r="H50" i="19724"/>
  <c r="H51" i="19724"/>
  <c r="H53" i="19724"/>
  <c r="H54" i="19724"/>
  <c r="H55" i="19724"/>
  <c r="H57" i="19724"/>
  <c r="H58" i="19724"/>
  <c r="H59" i="19724"/>
  <c r="H60" i="19724"/>
  <c r="H62" i="19724"/>
  <c r="H63" i="19724"/>
  <c r="H64" i="19724"/>
  <c r="H65" i="19724"/>
  <c r="H66" i="19724"/>
  <c r="H67" i="19724"/>
  <c r="H68" i="19724"/>
  <c r="H70" i="19724"/>
  <c r="H71" i="19724"/>
  <c r="H72" i="19724"/>
  <c r="H73" i="19724"/>
  <c r="H74" i="19724"/>
  <c r="H75" i="19724"/>
  <c r="H76" i="19724"/>
  <c r="H77" i="19724"/>
  <c r="H81" i="19724"/>
  <c r="H82" i="19724"/>
  <c r="H85" i="19724"/>
  <c r="H86" i="19724"/>
  <c r="H87" i="19724"/>
  <c r="H88" i="19724"/>
  <c r="H90" i="19724"/>
  <c r="H91" i="19724"/>
  <c r="H93" i="19724"/>
  <c r="H94" i="19724"/>
  <c r="H95" i="19724"/>
  <c r="H96" i="19724"/>
  <c r="H97" i="19724"/>
  <c r="H98" i="19724"/>
  <c r="H99" i="19724"/>
  <c r="H100" i="19724"/>
  <c r="H102" i="19724"/>
  <c r="H103" i="19724"/>
  <c r="H104" i="19724"/>
  <c r="H105" i="19724"/>
  <c r="H106" i="19724"/>
  <c r="H107" i="19724"/>
  <c r="H108" i="19724"/>
  <c r="H110" i="19724"/>
  <c r="H111" i="19724"/>
  <c r="H112" i="19724"/>
  <c r="H113" i="19724"/>
  <c r="H114" i="19724"/>
  <c r="H115" i="19724"/>
  <c r="H116" i="19724"/>
  <c r="H118" i="19724"/>
  <c r="H10" i="19724"/>
  <c r="H12" i="19723"/>
  <c r="H13" i="19723"/>
  <c r="H14" i="19723"/>
  <c r="H16" i="19723"/>
  <c r="H18" i="19723"/>
  <c r="H20" i="19723"/>
  <c r="H21" i="19723"/>
  <c r="H22" i="19723"/>
  <c r="H23" i="19723"/>
  <c r="H24" i="19723"/>
  <c r="H25" i="19723"/>
  <c r="H26" i="19723"/>
  <c r="H28" i="19723"/>
  <c r="H30" i="19723"/>
  <c r="H31" i="19723"/>
  <c r="H33" i="19723"/>
  <c r="H34" i="19723"/>
  <c r="H35" i="19723"/>
  <c r="H36" i="19723"/>
  <c r="H38" i="19723"/>
  <c r="H42" i="19723"/>
  <c r="H43" i="19723"/>
  <c r="H44" i="19723"/>
  <c r="H45" i="19723"/>
  <c r="H46" i="19723"/>
  <c r="H48" i="19723"/>
  <c r="H49" i="19723"/>
  <c r="H51" i="19723"/>
  <c r="H52" i="19723"/>
  <c r="H53" i="19723"/>
  <c r="H54" i="19723"/>
  <c r="H55" i="19723"/>
  <c r="H56" i="19723"/>
  <c r="H58" i="19723"/>
  <c r="H59" i="19723"/>
  <c r="H60" i="19723"/>
  <c r="H61" i="19723"/>
  <c r="H62" i="19723"/>
  <c r="H63" i="19723"/>
  <c r="H64" i="19723"/>
  <c r="H65" i="19723"/>
  <c r="H67" i="19723"/>
  <c r="H70" i="19723"/>
  <c r="H71" i="19723"/>
  <c r="H73" i="19723"/>
  <c r="H76" i="19723"/>
  <c r="H77" i="19723"/>
  <c r="H78" i="19723"/>
  <c r="H79" i="19723"/>
  <c r="H80" i="19723"/>
  <c r="H81" i="19723"/>
  <c r="H82" i="19723"/>
  <c r="H83" i="19723"/>
  <c r="H84" i="19723"/>
  <c r="H86" i="19723"/>
  <c r="H87" i="19723"/>
  <c r="H88" i="19723"/>
  <c r="H89" i="19723"/>
  <c r="H90" i="19723"/>
  <c r="H91" i="19723"/>
  <c r="H92" i="19723"/>
  <c r="H11" i="19723"/>
  <c r="H10" i="19723"/>
  <c r="G182" i="19724"/>
  <c r="G177" i="19724"/>
  <c r="G174" i="19724"/>
  <c r="G168" i="19724"/>
  <c r="G163" i="19724"/>
  <c r="G155" i="19724"/>
  <c r="G145" i="19724"/>
  <c r="G137" i="19724"/>
  <c r="G17" i="19723"/>
  <c r="G94" i="19723"/>
  <c r="G93" i="19723"/>
  <c r="G85" i="19723"/>
  <c r="G75" i="19723"/>
  <c r="G74" i="19723"/>
  <c r="G72" i="19723"/>
  <c r="G69" i="19723"/>
  <c r="G68" i="19723"/>
  <c r="G66" i="19723"/>
  <c r="G57" i="19723"/>
  <c r="G50" i="19723"/>
  <c r="G47" i="19723"/>
  <c r="G40" i="19723"/>
  <c r="G39" i="19723"/>
  <c r="G37" i="19723"/>
  <c r="G32" i="19723"/>
  <c r="G29" i="19723"/>
  <c r="G27" i="19723"/>
  <c r="G19" i="19723"/>
  <c r="G15" i="19723"/>
  <c r="G195" i="19719" l="1"/>
  <c r="G183" i="19724"/>
  <c r="G169" i="19724"/>
  <c r="G146" i="19724"/>
  <c r="G95" i="19723"/>
  <c r="G96" i="19723"/>
  <c r="G164" i="19724"/>
  <c r="G178" i="19724"/>
  <c r="G41" i="19723"/>
  <c r="G122" i="19724" l="1"/>
  <c r="G184" i="19724"/>
  <c r="G186" i="19724" l="1"/>
  <c r="D193" i="19719" l="1"/>
  <c r="E193" i="19719"/>
  <c r="D191" i="19719"/>
  <c r="E191" i="19719"/>
  <c r="D186" i="19719"/>
  <c r="E186" i="19719"/>
  <c r="D183" i="19719"/>
  <c r="E183" i="19719"/>
  <c r="D173" i="19719"/>
  <c r="E173" i="19719"/>
  <c r="D167" i="19719"/>
  <c r="E167" i="19719"/>
  <c r="D157" i="19719"/>
  <c r="E157" i="19719"/>
  <c r="D153" i="19719"/>
  <c r="E153" i="19719"/>
  <c r="D146" i="19719"/>
  <c r="E146" i="19719"/>
  <c r="D139" i="19719"/>
  <c r="E139" i="19719"/>
  <c r="D129" i="19719"/>
  <c r="E129" i="19719"/>
  <c r="D122" i="19719"/>
  <c r="E122" i="19719"/>
  <c r="D112" i="19719"/>
  <c r="E112" i="19719"/>
  <c r="D110" i="19719"/>
  <c r="E110" i="19719"/>
  <c r="D108" i="19719"/>
  <c r="E108" i="19719"/>
  <c r="D98" i="19719"/>
  <c r="E98" i="19719"/>
  <c r="D92" i="19719"/>
  <c r="E92" i="19719"/>
  <c r="D79" i="19719"/>
  <c r="E79" i="19719"/>
  <c r="D70" i="19719"/>
  <c r="E70" i="19719"/>
  <c r="D63" i="19719"/>
  <c r="D113" i="19719" s="1"/>
  <c r="E63" i="19719"/>
  <c r="E113" i="19719" s="1"/>
  <c r="D56" i="19719"/>
  <c r="E56" i="19719"/>
  <c r="D48" i="19719"/>
  <c r="E48" i="19719"/>
  <c r="D43" i="19719"/>
  <c r="E43" i="19719"/>
  <c r="D35" i="19719"/>
  <c r="E35" i="19719"/>
  <c r="D25" i="19719"/>
  <c r="D57" i="19719" s="1"/>
  <c r="E25" i="19719"/>
  <c r="D16" i="19719"/>
  <c r="D17" i="19719" s="1"/>
  <c r="E16" i="19719"/>
  <c r="E17" i="19719" s="1"/>
  <c r="E71" i="19719" l="1"/>
  <c r="E140" i="19719"/>
  <c r="D140" i="19719"/>
  <c r="E194" i="19719"/>
  <c r="D174" i="19719"/>
  <c r="D194" i="19719"/>
  <c r="E57" i="19719"/>
  <c r="E174" i="19719"/>
  <c r="D71" i="19719"/>
  <c r="F16" i="19719"/>
  <c r="D182" i="19724"/>
  <c r="C177" i="19724"/>
  <c r="D177" i="19724"/>
  <c r="D168" i="19724"/>
  <c r="D169" i="19724" s="1"/>
  <c r="D183" i="19724"/>
  <c r="E183" i="19724"/>
  <c r="E169" i="19724"/>
  <c r="D163" i="19724"/>
  <c r="D155" i="19724"/>
  <c r="D145" i="19724"/>
  <c r="D137" i="19724"/>
  <c r="E146" i="19724"/>
  <c r="H123" i="19724"/>
  <c r="D119" i="19724"/>
  <c r="D117" i="19724"/>
  <c r="D109" i="19724"/>
  <c r="D101" i="19724"/>
  <c r="D92" i="19724"/>
  <c r="D89" i="19724"/>
  <c r="D83" i="19724"/>
  <c r="D78" i="19724"/>
  <c r="D69" i="19724"/>
  <c r="D61" i="19724"/>
  <c r="D56" i="19724"/>
  <c r="D52" i="19724"/>
  <c r="D45" i="19724"/>
  <c r="D39" i="19724"/>
  <c r="D30" i="19724"/>
  <c r="B83" i="19724"/>
  <c r="C83" i="19724"/>
  <c r="B30" i="19724"/>
  <c r="C30" i="19724"/>
  <c r="E119" i="19724"/>
  <c r="E117" i="19724"/>
  <c r="E109" i="19724"/>
  <c r="E101" i="19724"/>
  <c r="E92" i="19724"/>
  <c r="E89" i="19724"/>
  <c r="E83" i="19724"/>
  <c r="E78" i="19724"/>
  <c r="E69" i="19724"/>
  <c r="E61" i="19724"/>
  <c r="E56" i="19724"/>
  <c r="E52" i="19724"/>
  <c r="E45" i="19724"/>
  <c r="E39" i="19724"/>
  <c r="E30" i="19724"/>
  <c r="H189" i="19724"/>
  <c r="H185" i="19724"/>
  <c r="C182" i="19724"/>
  <c r="C183" i="19724" s="1"/>
  <c r="B182" i="19724"/>
  <c r="B177" i="19724"/>
  <c r="D174" i="19724"/>
  <c r="C174" i="19724"/>
  <c r="C178" i="19724" s="1"/>
  <c r="B174" i="19724"/>
  <c r="C168" i="19724"/>
  <c r="C169" i="19724" s="1"/>
  <c r="B168" i="19724"/>
  <c r="B169" i="19724" s="1"/>
  <c r="C163" i="19724"/>
  <c r="B163" i="19724"/>
  <c r="C155" i="19724"/>
  <c r="B155" i="19724"/>
  <c r="C145" i="19724"/>
  <c r="B145" i="19724"/>
  <c r="C137" i="19724"/>
  <c r="B137" i="19724"/>
  <c r="H126" i="19724"/>
  <c r="H125" i="19724"/>
  <c r="C119" i="19724"/>
  <c r="B119" i="19724"/>
  <c r="F119" i="19724"/>
  <c r="C117" i="19724"/>
  <c r="B117" i="19724"/>
  <c r="C109" i="19724"/>
  <c r="B109" i="19724"/>
  <c r="C101" i="19724"/>
  <c r="B100" i="19724"/>
  <c r="B94" i="19724"/>
  <c r="C92" i="19724"/>
  <c r="B92" i="19724"/>
  <c r="C89" i="19724"/>
  <c r="B89" i="19724"/>
  <c r="F89" i="19724"/>
  <c r="C78" i="19724"/>
  <c r="B78" i="19724"/>
  <c r="C69" i="19724"/>
  <c r="B69" i="19724"/>
  <c r="C61" i="19724"/>
  <c r="B61" i="19724"/>
  <c r="C56" i="19724"/>
  <c r="B56" i="19724"/>
  <c r="C52" i="19724"/>
  <c r="B52" i="19724"/>
  <c r="C45" i="19724"/>
  <c r="B45" i="19724"/>
  <c r="C39" i="19724"/>
  <c r="B39" i="19724"/>
  <c r="H97" i="19723"/>
  <c r="B101" i="19724" l="1"/>
  <c r="D146" i="19724"/>
  <c r="D164" i="19724"/>
  <c r="C84" i="19724"/>
  <c r="C124" i="19724"/>
  <c r="D124" i="19724"/>
  <c r="D84" i="19724"/>
  <c r="B124" i="19724"/>
  <c r="B84" i="19724"/>
  <c r="E84" i="19724"/>
  <c r="E124" i="19724"/>
  <c r="H119" i="19724"/>
  <c r="H89" i="19724"/>
  <c r="F17" i="19719"/>
  <c r="H16" i="19719"/>
  <c r="E195" i="19719"/>
  <c r="D195" i="19719"/>
  <c r="E164" i="19724"/>
  <c r="E120" i="19724"/>
  <c r="D120" i="19724"/>
  <c r="C146" i="19724"/>
  <c r="C164" i="19724"/>
  <c r="C184" i="19724" s="1"/>
  <c r="E178" i="19724"/>
  <c r="D178" i="19724"/>
  <c r="D184" i="19724" s="1"/>
  <c r="C120" i="19724"/>
  <c r="F83" i="19724"/>
  <c r="F30" i="19724"/>
  <c r="B146" i="19724"/>
  <c r="B164" i="19724"/>
  <c r="B120" i="19724"/>
  <c r="B121" i="19724" s="1"/>
  <c r="F45" i="19724"/>
  <c r="F101" i="19724"/>
  <c r="F109" i="19724"/>
  <c r="F117" i="19724"/>
  <c r="F61" i="19724"/>
  <c r="F78" i="19724"/>
  <c r="F92" i="19724"/>
  <c r="F56" i="19724"/>
  <c r="F69" i="19724"/>
  <c r="F52" i="19724"/>
  <c r="F169" i="19724"/>
  <c r="B178" i="19724"/>
  <c r="B183" i="19724"/>
  <c r="D57" i="19723"/>
  <c r="E40" i="19723"/>
  <c r="B37" i="19723"/>
  <c r="C37" i="19723"/>
  <c r="D37" i="19723"/>
  <c r="E37" i="19723"/>
  <c r="F37" i="19723"/>
  <c r="E93" i="19723"/>
  <c r="E94" i="19723"/>
  <c r="E85" i="19723"/>
  <c r="E74" i="19723"/>
  <c r="E75" i="19723"/>
  <c r="E72" i="19723"/>
  <c r="E68" i="19723"/>
  <c r="E69" i="19723"/>
  <c r="E66" i="19723"/>
  <c r="E57" i="19723"/>
  <c r="E50" i="19723"/>
  <c r="E47" i="19723"/>
  <c r="E39" i="19723"/>
  <c r="E32" i="19723"/>
  <c r="E29" i="19723"/>
  <c r="E27" i="19723"/>
  <c r="E19" i="19723"/>
  <c r="E15" i="19723"/>
  <c r="D94" i="19723"/>
  <c r="C94" i="19723"/>
  <c r="B94" i="19723"/>
  <c r="D93" i="19723"/>
  <c r="C93" i="19723"/>
  <c r="B93" i="19723"/>
  <c r="D85" i="19723"/>
  <c r="C85" i="19723"/>
  <c r="B85" i="19723"/>
  <c r="D75" i="19723"/>
  <c r="C75" i="19723"/>
  <c r="B75" i="19723"/>
  <c r="D74" i="19723"/>
  <c r="C74" i="19723"/>
  <c r="B74" i="19723"/>
  <c r="D72" i="19723"/>
  <c r="C72" i="19723"/>
  <c r="B72" i="19723"/>
  <c r="D69" i="19723"/>
  <c r="C69" i="19723"/>
  <c r="B69" i="19723"/>
  <c r="D68" i="19723"/>
  <c r="C68" i="19723"/>
  <c r="B68" i="19723"/>
  <c r="F68" i="19723"/>
  <c r="D66" i="19723"/>
  <c r="C66" i="19723"/>
  <c r="B66" i="19723"/>
  <c r="C57" i="19723"/>
  <c r="B57" i="19723"/>
  <c r="D50" i="19723"/>
  <c r="C50" i="19723"/>
  <c r="B50" i="19723"/>
  <c r="D47" i="19723"/>
  <c r="C47" i="19723"/>
  <c r="B47" i="19723"/>
  <c r="D39" i="19723"/>
  <c r="C39" i="19723"/>
  <c r="B39" i="19723"/>
  <c r="D32" i="19723"/>
  <c r="C32" i="19723"/>
  <c r="B32" i="19723"/>
  <c r="D29" i="19723"/>
  <c r="C29" i="19723"/>
  <c r="B29" i="19723"/>
  <c r="D27" i="19723"/>
  <c r="C27" i="19723"/>
  <c r="B27" i="19723"/>
  <c r="D19" i="19723"/>
  <c r="C19" i="19723"/>
  <c r="D17" i="19723"/>
  <c r="C17" i="19723"/>
  <c r="B16" i="19723"/>
  <c r="D10" i="19723"/>
  <c r="D40" i="19723" s="1"/>
  <c r="C10" i="19723"/>
  <c r="C40" i="19723" s="1"/>
  <c r="B10" i="19723"/>
  <c r="H68" i="19723" l="1"/>
  <c r="H37" i="19723"/>
  <c r="F124" i="19724"/>
  <c r="F84" i="19724"/>
  <c r="H117" i="19724"/>
  <c r="H109" i="19724"/>
  <c r="H101" i="19724"/>
  <c r="H92" i="19724"/>
  <c r="H83" i="19724"/>
  <c r="H78" i="19724"/>
  <c r="H69" i="19724"/>
  <c r="H61" i="19724"/>
  <c r="H56" i="19724"/>
  <c r="H52" i="19724"/>
  <c r="H45" i="19724"/>
  <c r="H39" i="19724"/>
  <c r="H30" i="19724"/>
  <c r="H17" i="19719"/>
  <c r="F178" i="19724"/>
  <c r="F146" i="19724"/>
  <c r="F183" i="19724"/>
  <c r="D121" i="19724"/>
  <c r="E121" i="19724"/>
  <c r="E184" i="19724"/>
  <c r="F120" i="19724"/>
  <c r="F164" i="19724"/>
  <c r="B184" i="19724"/>
  <c r="C121" i="19724"/>
  <c r="F19" i="19723"/>
  <c r="F40" i="19723"/>
  <c r="B40" i="19723"/>
  <c r="E98" i="19723"/>
  <c r="E41" i="19723"/>
  <c r="E95" i="19723"/>
  <c r="E96" i="19723"/>
  <c r="F72" i="19723"/>
  <c r="C95" i="19723"/>
  <c r="B15" i="19723"/>
  <c r="D15" i="19723"/>
  <c r="B19" i="19723"/>
  <c r="F94" i="19723"/>
  <c r="F85" i="19723"/>
  <c r="F93" i="19723"/>
  <c r="F17" i="19723"/>
  <c r="C15" i="19723"/>
  <c r="F15" i="19723"/>
  <c r="D98" i="19723"/>
  <c r="F29" i="19723"/>
  <c r="F27" i="19723"/>
  <c r="D41" i="19723"/>
  <c r="F32" i="19723"/>
  <c r="F69" i="19723"/>
  <c r="D96" i="19723"/>
  <c r="F39" i="19723"/>
  <c r="F50" i="19723"/>
  <c r="F57" i="19723"/>
  <c r="F66" i="19723"/>
  <c r="F74" i="19723"/>
  <c r="F75" i="19723"/>
  <c r="B95" i="19723"/>
  <c r="D95" i="19723"/>
  <c r="C96" i="19723"/>
  <c r="F47" i="19723"/>
  <c r="H120" i="19724" l="1"/>
  <c r="H47" i="19723"/>
  <c r="H74" i="19723"/>
  <c r="H57" i="19723"/>
  <c r="H39" i="19723"/>
  <c r="H69" i="19723"/>
  <c r="H29" i="19723"/>
  <c r="H93" i="19723"/>
  <c r="H94" i="19723"/>
  <c r="H72" i="19723"/>
  <c r="H75" i="19723"/>
  <c r="H66" i="19723"/>
  <c r="H50" i="19723"/>
  <c r="H32" i="19723"/>
  <c r="H27" i="19723"/>
  <c r="H17" i="19723"/>
  <c r="H85" i="19723"/>
  <c r="H19" i="19723"/>
  <c r="H15" i="19723"/>
  <c r="H40" i="19723"/>
  <c r="H124" i="19724"/>
  <c r="H84" i="19724"/>
  <c r="B98" i="19723"/>
  <c r="E122" i="19724"/>
  <c r="E186" i="19724" s="1"/>
  <c r="B96" i="19723"/>
  <c r="D122" i="19724"/>
  <c r="F184" i="19724"/>
  <c r="C122" i="19724"/>
  <c r="F121" i="19724"/>
  <c r="F96" i="19723"/>
  <c r="F98" i="19723"/>
  <c r="C98" i="19723"/>
  <c r="F95" i="19723"/>
  <c r="B41" i="19723"/>
  <c r="F41" i="19723"/>
  <c r="C41" i="19723"/>
  <c r="H121" i="19724" l="1"/>
  <c r="H95" i="19723"/>
  <c r="H41" i="19723"/>
  <c r="H96" i="19723"/>
  <c r="C186" i="19724"/>
  <c r="D186" i="19724"/>
  <c r="B122" i="19724"/>
  <c r="F122" i="19724"/>
  <c r="H98" i="19723"/>
  <c r="B186" i="19724" l="1"/>
  <c r="F186" i="19724"/>
  <c r="F57" i="19588"/>
  <c r="G57" i="19588"/>
  <c r="G57" i="19587"/>
  <c r="G57" i="19586"/>
  <c r="H186" i="19724" l="1"/>
  <c r="G57" i="19613"/>
  <c r="F57" i="19586" l="1"/>
  <c r="F57" i="19587"/>
  <c r="F57" i="19613"/>
  <c r="C70" i="19719" l="1"/>
  <c r="C63" i="19719"/>
  <c r="C56" i="19719"/>
  <c r="C48" i="19719"/>
  <c r="C43" i="19719"/>
  <c r="C35" i="19719"/>
  <c r="C25" i="19719"/>
  <c r="C16" i="19719"/>
  <c r="C17" i="19719" s="1"/>
  <c r="C71" i="19719" l="1"/>
  <c r="C57" i="19719"/>
  <c r="D49" i="19587" l="1"/>
  <c r="D48" i="19588"/>
  <c r="D39" i="19587"/>
  <c r="D31" i="19588"/>
  <c r="D30" i="19587"/>
  <c r="D21" i="19586"/>
  <c r="D18" i="19587"/>
  <c r="D15" i="19586"/>
  <c r="D13" i="19588"/>
  <c r="E57" i="19588" l="1"/>
  <c r="E57" i="19587"/>
  <c r="E57" i="19613"/>
  <c r="E57" i="19586"/>
  <c r="Z16" i="19615"/>
  <c r="Z17" i="19615"/>
  <c r="Z18" i="19615"/>
  <c r="Z19" i="19615"/>
  <c r="Z20" i="19615"/>
  <c r="Z22" i="19615"/>
  <c r="Z15" i="19615"/>
  <c r="H57" i="19586"/>
  <c r="H57" i="19587"/>
  <c r="D57" i="19587"/>
  <c r="D57" i="19588"/>
  <c r="D57" i="19586"/>
  <c r="D57" i="19613"/>
  <c r="J57" i="19587" l="1"/>
  <c r="J57" i="19586"/>
  <c r="H57" i="19613"/>
  <c r="J57" i="19613" s="1"/>
  <c r="H57" i="19588"/>
  <c r="J57" i="19588" l="1"/>
  <c r="C193" i="19719" l="1"/>
  <c r="B193" i="19719"/>
  <c r="C191" i="19719"/>
  <c r="B191" i="19719"/>
  <c r="F191" i="19719"/>
  <c r="C186" i="19719"/>
  <c r="B186" i="19719"/>
  <c r="F186" i="19719"/>
  <c r="C183" i="19719"/>
  <c r="B183" i="19719"/>
  <c r="C173" i="19719"/>
  <c r="B173" i="19719"/>
  <c r="C167" i="19719"/>
  <c r="B167" i="19719"/>
  <c r="F167" i="19719"/>
  <c r="C157" i="19719"/>
  <c r="B157" i="19719"/>
  <c r="F157" i="19719"/>
  <c r="C153" i="19719"/>
  <c r="B153" i="19719"/>
  <c r="C146" i="19719"/>
  <c r="B146" i="19719"/>
  <c r="C139" i="19719"/>
  <c r="B139" i="19719"/>
  <c r="F139" i="19719"/>
  <c r="C129" i="19719"/>
  <c r="B129" i="19719"/>
  <c r="C122" i="19719"/>
  <c r="B122" i="19719"/>
  <c r="F112" i="19719"/>
  <c r="C112" i="19719"/>
  <c r="B112" i="19719"/>
  <c r="F110" i="19719"/>
  <c r="C110" i="19719"/>
  <c r="B110" i="19719"/>
  <c r="C108" i="19719"/>
  <c r="B108" i="19719"/>
  <c r="F108" i="19719"/>
  <c r="C98" i="19719"/>
  <c r="B98" i="19719"/>
  <c r="F98" i="19719"/>
  <c r="C92" i="19719"/>
  <c r="B92" i="19719"/>
  <c r="B79" i="19719"/>
  <c r="C79" i="19719"/>
  <c r="B70" i="19719"/>
  <c r="B63" i="19719"/>
  <c r="B56" i="19719"/>
  <c r="F56" i="19719"/>
  <c r="B48" i="19719"/>
  <c r="F48" i="19719"/>
  <c r="B43" i="19719"/>
  <c r="B35" i="19719"/>
  <c r="B25" i="19719"/>
  <c r="B16" i="19719"/>
  <c r="H191" i="19719" l="1"/>
  <c r="H186" i="19719"/>
  <c r="H167" i="19719"/>
  <c r="H157" i="19719"/>
  <c r="H139" i="19719"/>
  <c r="H112" i="19719"/>
  <c r="H110" i="19719"/>
  <c r="H108" i="19719"/>
  <c r="H98" i="19719"/>
  <c r="H56" i="19719"/>
  <c r="H48" i="19719"/>
  <c r="C113" i="19719"/>
  <c r="B113" i="19719"/>
  <c r="B71" i="19719"/>
  <c r="B17" i="19719"/>
  <c r="F25" i="19719"/>
  <c r="F35" i="19719"/>
  <c r="F43" i="19719"/>
  <c r="B57" i="19719"/>
  <c r="F63" i="19719"/>
  <c r="F70" i="19719"/>
  <c r="F79" i="19719"/>
  <c r="F92" i="19719"/>
  <c r="F122" i="19719"/>
  <c r="F129" i="19719"/>
  <c r="B140" i="19719"/>
  <c r="F146" i="19719"/>
  <c r="F153" i="19719"/>
  <c r="F173" i="19719"/>
  <c r="C174" i="19719"/>
  <c r="F183" i="19719"/>
  <c r="F193" i="19719"/>
  <c r="C194" i="19719"/>
  <c r="C140" i="19719"/>
  <c r="B174" i="19719"/>
  <c r="B194" i="19719"/>
  <c r="H193" i="19719" l="1"/>
  <c r="H183" i="19719"/>
  <c r="H173" i="19719"/>
  <c r="H153" i="19719"/>
  <c r="H146" i="19719"/>
  <c r="H129" i="19719"/>
  <c r="H122" i="19719"/>
  <c r="H92" i="19719"/>
  <c r="H84" i="19719"/>
  <c r="H79" i="19719"/>
  <c r="H70" i="19719"/>
  <c r="H63" i="19719"/>
  <c r="H43" i="19719"/>
  <c r="H35" i="19719"/>
  <c r="H25" i="19719"/>
  <c r="F174" i="19719"/>
  <c r="F57" i="19719"/>
  <c r="B195" i="19719"/>
  <c r="C195" i="19719"/>
  <c r="F71" i="19719"/>
  <c r="F113" i="19719"/>
  <c r="F140" i="19719"/>
  <c r="F194" i="19719"/>
  <c r="H194" i="19719" l="1"/>
  <c r="H174" i="19719"/>
  <c r="H140" i="19719"/>
  <c r="H71" i="19719"/>
  <c r="H113" i="19719"/>
  <c r="H57" i="19719"/>
  <c r="F195" i="19719"/>
  <c r="H195" i="19719" l="1"/>
</calcChain>
</file>

<file path=xl/sharedStrings.xml><?xml version="1.0" encoding="utf-8"?>
<sst xmlns="http://schemas.openxmlformats.org/spreadsheetml/2006/main" count="2335" uniqueCount="1049">
  <si>
    <t>Tabulka č. 20</t>
  </si>
  <si>
    <t>(druhové třídění dle rozpočtové skladby)</t>
  </si>
  <si>
    <t>Výdaje kapitoly Všeobecná pokladní správa</t>
  </si>
  <si>
    <t>Tabulka č. 11</t>
  </si>
  <si>
    <t>Tabulka č. 12</t>
  </si>
  <si>
    <t>Tabulka č. 13</t>
  </si>
  <si>
    <t>Tabulka č. 14</t>
  </si>
  <si>
    <t>Tabulka č. 15</t>
  </si>
  <si>
    <t>Tabulka č.   10</t>
  </si>
  <si>
    <t>Tabulka č.   11</t>
  </si>
  <si>
    <t>Tabulka č.   12</t>
  </si>
  <si>
    <t xml:space="preserve">C E L K E M </t>
  </si>
  <si>
    <t>Tabulka č. 3</t>
  </si>
  <si>
    <t>CELKOVÉ PŘÍJMY STÁTNÍHO ROZPOČTU PODLE KAPITOL</t>
  </si>
  <si>
    <t>INDEX</t>
  </si>
  <si>
    <t xml:space="preserve">číslo </t>
  </si>
  <si>
    <t>K A P I T O L A</t>
  </si>
  <si>
    <t xml:space="preserve">rozpočet </t>
  </si>
  <si>
    <t>kapitoly</t>
  </si>
  <si>
    <t>Poslanecká sněmovna Parlamentu</t>
  </si>
  <si>
    <t>Senát Parlamentu</t>
  </si>
  <si>
    <t>Úřad vlády České republiky</t>
  </si>
  <si>
    <t>Bezpečnostní informační služba</t>
  </si>
  <si>
    <t>Ministerstvo zahraničních věcí</t>
  </si>
  <si>
    <t>Ministerstvo obrany</t>
  </si>
  <si>
    <t>Národní bezpečnostní úřad</t>
  </si>
  <si>
    <t>Ministerstvo financí</t>
  </si>
  <si>
    <t>Ministerstvo práce a sociálních věcí</t>
  </si>
  <si>
    <t>Ministerstvo vnitra</t>
  </si>
  <si>
    <t xml:space="preserve">Ministerstvo životního prostředí </t>
  </si>
  <si>
    <t>Dorovnání úrokových rozdílů u vývozních úvěrů</t>
  </si>
  <si>
    <t>Prostředky na financování zapojení občanů ČR do civilních struktur Evropské unie a dalších mezinárodních vládních organizací a do volebních pozorovatelských misí</t>
  </si>
  <si>
    <t>VÝDAJE VEDENÉ V INFORMAČNÍM SYSTÉMU PROGRAMOVÉHO FINANCOVÁNÍ EDS/SMVS CELKEM</t>
  </si>
  <si>
    <t>PŘÍJMY A VÝDAJE KAPITOLY OPERACE STÁTNÍCH FINANČNÍCH AKTIV</t>
  </si>
  <si>
    <t xml:space="preserve">Státní záruky </t>
  </si>
  <si>
    <t>5011 (Platy podle ZP)</t>
  </si>
  <si>
    <t>5012 (Příslušníci/vojáci)</t>
  </si>
  <si>
    <t>5013 (Platy podle ZSS)</t>
  </si>
  <si>
    <t xml:space="preserve"> Úřad vlády</t>
  </si>
  <si>
    <t xml:space="preserve">                      Generální ředitelství státní služby</t>
  </si>
  <si>
    <t xml:space="preserve"> Ministerstvo financí</t>
  </si>
  <si>
    <t xml:space="preserve">                      Generální finanční ředitelství</t>
  </si>
  <si>
    <t xml:space="preserve">                      Úřad práce   </t>
  </si>
  <si>
    <t xml:space="preserve">                      Česká správa sociálního zabezpečení</t>
  </si>
  <si>
    <t xml:space="preserve">                      Úřad pro mezinárodně právní ochranu dětí</t>
  </si>
  <si>
    <t xml:space="preserve">                      Státní úřad inspekce práce</t>
  </si>
  <si>
    <t xml:space="preserve"> Ministerstvo vnitra</t>
  </si>
  <si>
    <t xml:space="preserve">                      Složky Ministerstva vnitra </t>
  </si>
  <si>
    <t>SZÚ  2013</t>
  </si>
  <si>
    <t>PLAT</t>
  </si>
  <si>
    <t>Platy podle ZP</t>
  </si>
  <si>
    <t>Platy Příslušníci/vojáci</t>
  </si>
  <si>
    <t>Platy podle ZSS</t>
  </si>
  <si>
    <t>Transfery od veřejných rozpočtů</t>
  </si>
  <si>
    <t>v tom : z výnosů z privatizov.majetku</t>
  </si>
  <si>
    <t xml:space="preserve">             příjmy z likvidace státních podniků</t>
  </si>
  <si>
    <t>6.</t>
  </si>
  <si>
    <t xml:space="preserve">            vratky prostředků na restituce zemědělského majetku</t>
  </si>
  <si>
    <t xml:space="preserve">            ostatní nedaňové příjmy</t>
  </si>
  <si>
    <t xml:space="preserve">            vratky prostředků z minulých let (např. z VS, ČMZRB, MPO, ...)</t>
  </si>
  <si>
    <t>d)</t>
  </si>
  <si>
    <t xml:space="preserve">             na odstranění povodňových škod 2006 a na nová PPO</t>
  </si>
  <si>
    <t>zmocnění zvýšit výdaje zákonem č.170/2006 Sb.</t>
  </si>
  <si>
    <t>Generální inspekce bezpečnostních sborů</t>
  </si>
  <si>
    <t>v Kč</t>
  </si>
  <si>
    <t>PROSTŘEDKY NA ODSTRAŇOVÁNÍ DŮSLEDKŮ POVODNÍ A NA NÁSLEDNOU OBNOVU</t>
  </si>
  <si>
    <t>Ministerstvo pro místní rozvoj</t>
  </si>
  <si>
    <t>Grantová agentura České republiky</t>
  </si>
  <si>
    <t>(odvětvové třídění dle rozpočtové skladby)</t>
  </si>
  <si>
    <t xml:space="preserve">BILANCE PŘÍJMŮ A VÝDAJŮ STÁTNÍHO ROZPOČTU </t>
  </si>
  <si>
    <t>PROSTŘEDKY</t>
  </si>
  <si>
    <t>v tom :</t>
  </si>
  <si>
    <t xml:space="preserve">NA PLATY </t>
  </si>
  <si>
    <t xml:space="preserve">OSTATNÍ </t>
  </si>
  <si>
    <t xml:space="preserve"> PROSTŘEDKY</t>
  </si>
  <si>
    <t>POČET</t>
  </si>
  <si>
    <t>ZAMĚSTNANCŮ</t>
  </si>
  <si>
    <t>PLATBY</t>
  </si>
  <si>
    <t>NA PLATY</t>
  </si>
  <si>
    <t>ZAMĚST-</t>
  </si>
  <si>
    <t xml:space="preserve"> KAPITOLY</t>
  </si>
  <si>
    <t>A OSTATNÍ PLATBY</t>
  </si>
  <si>
    <t>ZA PROV. PRÁCI</t>
  </si>
  <si>
    <t>NANCŮ</t>
  </si>
  <si>
    <t xml:space="preserve"> Poslanecká sněmovna Parlamentu</t>
  </si>
  <si>
    <t xml:space="preserve"> Senát Parlamentu</t>
  </si>
  <si>
    <t xml:space="preserve"> Úřad vlády České republiky</t>
  </si>
  <si>
    <t xml:space="preserve"> Ministerstvo obrany                                       </t>
  </si>
  <si>
    <t xml:space="preserve"> Kancelář veřejného ochránce práv</t>
  </si>
  <si>
    <t>Rada pro rozhlasové a televizní vysílání</t>
  </si>
  <si>
    <t>Tabulka č. 5</t>
  </si>
  <si>
    <t>BĚŽNÉ VÝDAJE PODLE KAPITOL</t>
  </si>
  <si>
    <t>Tabulka č. 6</t>
  </si>
  <si>
    <t xml:space="preserve"> Ministerstvo zahraničních věcí</t>
  </si>
  <si>
    <t xml:space="preserve"> Národní bezpečnostní úřad</t>
  </si>
  <si>
    <t xml:space="preserve"> Ministerstvo práce a sociálních věcí</t>
  </si>
  <si>
    <t xml:space="preserve"> Ministerstvo životního prostředí</t>
  </si>
  <si>
    <t xml:space="preserve"> Ministerstvo průmyslu a obchodu</t>
  </si>
  <si>
    <t xml:space="preserve"> Ministerstvo zemědělství</t>
  </si>
  <si>
    <t xml:space="preserve"> Ministerstvo kultury</t>
  </si>
  <si>
    <t xml:space="preserve"> Ministerstvo zdravotnictví</t>
  </si>
  <si>
    <t xml:space="preserve"> Ministerstvo spravedlnosti</t>
  </si>
  <si>
    <t xml:space="preserve"> Úřad průmyslového vlastnictví</t>
  </si>
  <si>
    <t xml:space="preserve"> Český báňský úřad</t>
  </si>
  <si>
    <t xml:space="preserve"> Energetický regulační úřad</t>
  </si>
  <si>
    <t xml:space="preserve"> Úřad pro ochranu hospodářské soutěže</t>
  </si>
  <si>
    <t xml:space="preserve"> Ústav pro studium totalitních režimů</t>
  </si>
  <si>
    <t xml:space="preserve"> Ústavní soud</t>
  </si>
  <si>
    <t xml:space="preserve"> Správa státních hmotných rezerv</t>
  </si>
  <si>
    <t xml:space="preserve"> Státní úřad pro jadernou bezpečnost</t>
  </si>
  <si>
    <t>Tabulka č. 18</t>
  </si>
  <si>
    <t>Příjmy a výdaje kapitoly Operace státních finančních aktiv</t>
  </si>
  <si>
    <t>1.</t>
  </si>
  <si>
    <t>b)</t>
  </si>
  <si>
    <t>a)</t>
  </si>
  <si>
    <t>2.</t>
  </si>
  <si>
    <t>Transfery od nefinančních podniků a korporací</t>
  </si>
  <si>
    <t>v tom : odvody od původců radioaktivních odpadů na jaderný účet</t>
  </si>
  <si>
    <t>3.</t>
  </si>
  <si>
    <t xml:space="preserve"> </t>
  </si>
  <si>
    <t>4.</t>
  </si>
  <si>
    <t>Splátky některých pohledávek státu ve prospěch účtů SFA</t>
  </si>
  <si>
    <t xml:space="preserve">Kompenzace nákladů vzniklých ČNB v souvislosti s uzavřením a plněním dohod o poskytnutí bilaterálních půjček MMF </t>
  </si>
  <si>
    <t>v tom : splátky půjček (pol. 2412)</t>
  </si>
  <si>
    <t xml:space="preserve">    Z tohoto důvodu se údaje o skutečnosti odlišují od údajů uvedených v tabulce č. 4</t>
  </si>
  <si>
    <t>Stav záruky</t>
  </si>
  <si>
    <t>Splátka</t>
  </si>
  <si>
    <t>Splatnost</t>
  </si>
  <si>
    <t>160 EUR</t>
  </si>
  <si>
    <t>100 EUR</t>
  </si>
  <si>
    <t xml:space="preserve">     celkem</t>
  </si>
  <si>
    <t>Legenda:</t>
  </si>
  <si>
    <t>Tabulka č. 19</t>
  </si>
  <si>
    <t>z toho:</t>
  </si>
  <si>
    <t xml:space="preserve">       OPŘO</t>
  </si>
  <si>
    <t xml:space="preserve">       Regionální školství územních celků</t>
  </si>
  <si>
    <t xml:space="preserve">       Regionální školství MŠMT</t>
  </si>
  <si>
    <t>Tabulka č.   15</t>
  </si>
  <si>
    <t>Odškodnění obětem trestné činnosti, škody způsobené při výkonu veřejné moci, soudní spory z titulu ochrany osobnosti, soudní řízení o omezení vlastnického práva, ostatní náhrady</t>
  </si>
  <si>
    <t>dle  UV č. 968/2009</t>
  </si>
  <si>
    <t>prostředky účelově určené usnesením vlády č. 797/2004</t>
  </si>
  <si>
    <t>Kapitola</t>
  </si>
  <si>
    <t>z toho</t>
  </si>
  <si>
    <t xml:space="preserve">VÝDAJE STÁTNÍHO ROZPOČTU </t>
  </si>
  <si>
    <r>
      <t>Administrativní personální kapacity</t>
    </r>
    <r>
      <rPr>
        <b/>
        <vertAlign val="superscript"/>
        <sz val="12"/>
        <rFont val="Times New Roman"/>
        <family val="1"/>
        <charset val="238"/>
      </rPr>
      <t>1)</t>
    </r>
    <r>
      <rPr>
        <b/>
        <sz val="12"/>
        <rFont val="Times New Roman"/>
        <family val="1"/>
        <charset val="238"/>
      </rPr>
      <t>/ Ostatní personální kapacity</t>
    </r>
    <r>
      <rPr>
        <b/>
        <vertAlign val="superscript"/>
        <sz val="12"/>
        <rFont val="Times New Roman"/>
        <family val="1"/>
        <charset val="238"/>
      </rPr>
      <t>2)</t>
    </r>
  </si>
  <si>
    <t xml:space="preserve">Úřad vlády České republiky </t>
  </si>
  <si>
    <t xml:space="preserve">Celkem </t>
  </si>
  <si>
    <t>Souhrn</t>
  </si>
  <si>
    <t>Aministrativní personální kapacity</t>
  </si>
  <si>
    <t>Výdaje celkem</t>
  </si>
  <si>
    <t xml:space="preserve">z toho: </t>
  </si>
  <si>
    <t>361</t>
  </si>
  <si>
    <t>372</t>
  </si>
  <si>
    <t>2019-27</t>
  </si>
  <si>
    <t xml:space="preserve">             k výdajům na programy ve veřejném zájmu vedené v IS</t>
  </si>
  <si>
    <t xml:space="preserve">             na programy vedené v IS pro ÚSC</t>
  </si>
  <si>
    <t xml:space="preserve">             výdaje na činnost SÚRAO - běžné</t>
  </si>
  <si>
    <t>v tom : výdaje na řešení mimořádných situací a posílení ÚSC</t>
  </si>
  <si>
    <t xml:space="preserve">             úhrady restitucí zemědělského majetku prostřednictvím MZe</t>
  </si>
  <si>
    <t xml:space="preserve">             výdaje na ostatní závazky, apod.</t>
  </si>
  <si>
    <t xml:space="preserve">                     Státní pozemkový úřad</t>
  </si>
  <si>
    <t>Úhrada volebních nákladů politickým stranám</t>
  </si>
  <si>
    <t>Platby mezinárodním finančním institucím a fondům</t>
  </si>
  <si>
    <t>Podpora rozvoje a obnovy mat. techn. základny regionálního školství  (dotační titul 298D21)</t>
  </si>
  <si>
    <t>Akce financované z rozhodnutí Poslanecké sněmovny Parlamentu a vlády ČR (dotační titul 298D22)</t>
  </si>
  <si>
    <t xml:space="preserve">                     Česká  inspekce životního prostředí</t>
  </si>
  <si>
    <t xml:space="preserve">                     Správa Národního parku České Švýcarsko</t>
  </si>
  <si>
    <t xml:space="preserve">                     Puncovní úřad</t>
  </si>
  <si>
    <t>Technologická agentura České republiky</t>
  </si>
  <si>
    <t xml:space="preserve">                     Česká obchodní inspekce</t>
  </si>
  <si>
    <t xml:space="preserve">                     Státní egergetická inspekce</t>
  </si>
  <si>
    <t xml:space="preserve">                     Úřad pro normalizaci, metrologii a státní zkušebnictví</t>
  </si>
  <si>
    <t>Platy SZ a odvoz.</t>
  </si>
  <si>
    <t>A</t>
  </si>
  <si>
    <t>B</t>
  </si>
  <si>
    <t xml:space="preserve">                     Český úřad pro zkoušení zbraní a střeliva</t>
  </si>
  <si>
    <t xml:space="preserve">                     Úřad pro civilní letectví</t>
  </si>
  <si>
    <t xml:space="preserve">                     Státní plavební správa</t>
  </si>
  <si>
    <t xml:space="preserve">                     Drážní úřad</t>
  </si>
  <si>
    <t xml:space="preserve">                     Drážní inspekce</t>
  </si>
  <si>
    <t xml:space="preserve">                     Státní veterinární správa</t>
  </si>
  <si>
    <t xml:space="preserve">                     Ústřední kontrolní a zkušební ústav zemědělský </t>
  </si>
  <si>
    <t xml:space="preserve">                     Státní zemědělská a potravinářská inspekce</t>
  </si>
  <si>
    <t xml:space="preserve">                     Česká plemenářská inspekce </t>
  </si>
  <si>
    <t xml:space="preserve">                     Státní rostlinolékařská správa</t>
  </si>
  <si>
    <t xml:space="preserve">                     Ústav pro státní kontrolu veterinárních biopreparátů a léčiv</t>
  </si>
  <si>
    <t xml:space="preserve">                     Česká školní inspekce</t>
  </si>
  <si>
    <t xml:space="preserve">                     Státní ústav pro kontrolu léčiv</t>
  </si>
  <si>
    <t xml:space="preserve">                     Krajské hygienické stanice </t>
  </si>
  <si>
    <t xml:space="preserve">                      Katastrální úřady</t>
  </si>
  <si>
    <t xml:space="preserve">                      Zeměměřické a katastrální inspektoráty</t>
  </si>
  <si>
    <t xml:space="preserve">                      Zeměměřický úřad</t>
  </si>
  <si>
    <t xml:space="preserve">                       Archiv bezpečnostních složek </t>
  </si>
  <si>
    <t>Tabulková část</t>
  </si>
  <si>
    <t>Tabulka č. 1</t>
  </si>
  <si>
    <r>
      <t xml:space="preserve">Bilance příjmů a výdajů státního rozpočtu </t>
    </r>
    <r>
      <rPr>
        <sz val="11"/>
        <rFont val="Times New Roman CE"/>
        <family val="1"/>
        <charset val="238"/>
      </rPr>
      <t xml:space="preserve">(druhové třídění 
 dle rozpočtové skladby) </t>
    </r>
  </si>
  <si>
    <t>Tabulka č. 2</t>
  </si>
  <si>
    <r>
      <t xml:space="preserve">Výdaje státního rozpočtu </t>
    </r>
    <r>
      <rPr>
        <sz val="11"/>
        <rFont val="Times New Roman CE"/>
        <family val="1"/>
        <charset val="238"/>
      </rPr>
      <t xml:space="preserve">(odvětvové třídění dle rozpočtové skladby)  </t>
    </r>
  </si>
  <si>
    <t>Celkové příjmy státního rozpočtu podle kapitol</t>
  </si>
  <si>
    <t>Tabulka č. 4</t>
  </si>
  <si>
    <t>Celkové výdaje státního rozpočtu podle kapitol</t>
  </si>
  <si>
    <t xml:space="preserve">Běžné výdaje podle kapitol </t>
  </si>
  <si>
    <t>Kapitálové výdaje podle kapitol</t>
  </si>
  <si>
    <t>Tabulka č. 8</t>
  </si>
  <si>
    <t>Tabulka č. 10</t>
  </si>
  <si>
    <t xml:space="preserve"> Ministerstvo financí                       </t>
  </si>
  <si>
    <t xml:space="preserve"> Ministerstvo vnitra                                        </t>
  </si>
  <si>
    <t xml:space="preserve"> Ministerstvo pro místní rozvoj</t>
  </si>
  <si>
    <t xml:space="preserve"> Grantová agentura České republiky</t>
  </si>
  <si>
    <t xml:space="preserve"> Ministerstvo dopravy </t>
  </si>
  <si>
    <t xml:space="preserve"> Český telekomunikační úřad</t>
  </si>
  <si>
    <t xml:space="preserve"> Úřad pro ochranu osobních údajů</t>
  </si>
  <si>
    <t xml:space="preserve"> Český statistický úřad                                     </t>
  </si>
  <si>
    <t xml:space="preserve"> Český úřad zeměměřický a katastrální</t>
  </si>
  <si>
    <t xml:space="preserve"> Akademie věd České republiky</t>
  </si>
  <si>
    <t xml:space="preserve"> Rada pro rozhlasové a televizní vysílání</t>
  </si>
  <si>
    <t>Ministerstvo průmyslu a obchodu</t>
  </si>
  <si>
    <t xml:space="preserve">Ministerstvo dopravy </t>
  </si>
  <si>
    <t>Český telekomunikační úřad</t>
  </si>
  <si>
    <t xml:space="preserve">Ministerstvo zemědělství </t>
  </si>
  <si>
    <t>Ministerstvo školství, mládeže a tělovýchovy</t>
  </si>
  <si>
    <t>Ministerstvo kultury</t>
  </si>
  <si>
    <t>Ministerstvo zdravotnictví</t>
  </si>
  <si>
    <t>Ministerstvo spravedlnosti</t>
  </si>
  <si>
    <t xml:space="preserve">Skutečnost </t>
  </si>
  <si>
    <t>Úřad pro ochranu osobních údajů</t>
  </si>
  <si>
    <t>Úřad průmyslového vlastnictví</t>
  </si>
  <si>
    <t>Český statistický úřad</t>
  </si>
  <si>
    <t>Český úřad zeměměřický a katastrální</t>
  </si>
  <si>
    <t>Český báňský úřad</t>
  </si>
  <si>
    <t>Energetický regulační úřad</t>
  </si>
  <si>
    <t>Úřad pro ochranu hospodářské soutěže</t>
  </si>
  <si>
    <t>Ústav pro studium totalitních režimů</t>
  </si>
  <si>
    <t>Ústavní soud</t>
  </si>
  <si>
    <t>Akademie věd České republiky</t>
  </si>
  <si>
    <t>Správa státních hmotných rezerv</t>
  </si>
  <si>
    <t>Státní úřad pro jadernou bezpečnost</t>
  </si>
  <si>
    <t>Státní dluh</t>
  </si>
  <si>
    <t>Operace státních finančních aktiv</t>
  </si>
  <si>
    <t>Všeobecná pokladní správa</t>
  </si>
  <si>
    <t>C E L K E M</t>
  </si>
  <si>
    <t>CELKOVÉ VÝDAJE STÁTNÍHO ROZPOČTU PODLE KAPITOL</t>
  </si>
  <si>
    <t>CELKEM</t>
  </si>
  <si>
    <t>Tabulka č. 9</t>
  </si>
  <si>
    <t>5.</t>
  </si>
  <si>
    <t>Příjmy z prodeje akcií a majetkových podílů (P 320)</t>
  </si>
  <si>
    <t>Ostatní příjmy na účtech SFA</t>
  </si>
  <si>
    <t>v tom : vratky prostředků ostatní</t>
  </si>
  <si>
    <t>Příjmy z operací na účtech SFA celkem</t>
  </si>
  <si>
    <t>Neinvestiční transfery do jiných kapitol</t>
  </si>
  <si>
    <t>c)</t>
  </si>
  <si>
    <t>Investiční transfery do jiných kapitol</t>
  </si>
  <si>
    <t>Výdaje na financování nakládání s radioaktivními odpady</t>
  </si>
  <si>
    <t>v tom : výdaje na činnost SÚRAO - kapitálové</t>
  </si>
  <si>
    <t>Ostatní výdaje</t>
  </si>
  <si>
    <t>Výdaje z operací na účtech SFA celkem</t>
  </si>
  <si>
    <t>Tabulka č.   14</t>
  </si>
  <si>
    <t>NÁKLADY</t>
  </si>
  <si>
    <t>Kancelář veřejného ochránce práv</t>
  </si>
  <si>
    <t>Tabulka č. 16</t>
  </si>
  <si>
    <t>Tabulka č. 17</t>
  </si>
  <si>
    <t xml:space="preserve">K A P I T O L A </t>
  </si>
  <si>
    <t>Ministerstvo životního prostředí</t>
  </si>
  <si>
    <t>Ministerstvo zemědělství</t>
  </si>
  <si>
    <t>200 EUR</t>
  </si>
  <si>
    <t>Administrativní personální kapacity</t>
  </si>
  <si>
    <t>Ostatní personální kapacity</t>
  </si>
  <si>
    <t xml:space="preserve">*) z důvodu srovnatelnosti jsou v číselných údajích výdajů zahrnuty i prostředky uvolněné formou rozpočtových opatření do příslušných kapitol. 
   </t>
  </si>
  <si>
    <t>SOCIÁLNÍ VÝDAJE;  NÁHRADY; NEZISKOVÉ A PODOBNÉ ORGANIZACE</t>
  </si>
  <si>
    <t>Ministerstvo spravedlnosti **)</t>
  </si>
  <si>
    <t>Kancelář prezidenta republiky</t>
  </si>
  <si>
    <t>Nejvyšší kontrolní úřad</t>
  </si>
  <si>
    <t>Česká exportní banka, a.s. - zvýšení základního kapitálu</t>
  </si>
  <si>
    <t xml:space="preserve">Platy představitelů </t>
  </si>
  <si>
    <t>státní moci</t>
  </si>
  <si>
    <t xml:space="preserve"> PRŮMĚRNÝ</t>
  </si>
  <si>
    <t>PŘEPOČTENÝ</t>
  </si>
  <si>
    <t>OSOBNÍ</t>
  </si>
  <si>
    <t>v tom:příjmy z dividend</t>
  </si>
  <si>
    <t xml:space="preserve">           čisté úrokové výnosy z finanč.invest.na účtu rezervy pro důch.reformu</t>
  </si>
  <si>
    <t xml:space="preserve">           čisté úrokové výnosy z finančního investování (na JÚ)</t>
  </si>
  <si>
    <t>v tom : na řešení problémů spojených s důchodovou reformou</t>
  </si>
  <si>
    <t>VÝDAJE STÁTNÍHO ROZPOČTU NA VÝZKUM, VÝVOJ A INOVACE</t>
  </si>
  <si>
    <t>Výdaje státního rozpočtu na výzkum, vývoj a inovace</t>
  </si>
  <si>
    <t>kontrola</t>
  </si>
  <si>
    <t xml:space="preserve"> Nejvyšší kontrolní úřad</t>
  </si>
  <si>
    <t>v mil.Kč</t>
  </si>
  <si>
    <t xml:space="preserve">Objem prostředků na platy, ostatní platby za provednou práci a počty zaměstnanců v  ostatních  organizačních  složkách státu  </t>
  </si>
  <si>
    <t>Úřad vlády ČR</t>
  </si>
  <si>
    <t>v tom: institucionální výdaje</t>
  </si>
  <si>
    <t xml:space="preserve">účelové výdaje </t>
  </si>
  <si>
    <t>Grantová agentura ČR</t>
  </si>
  <si>
    <t>Akademie věd ČR</t>
  </si>
  <si>
    <t>Technologická agentura ČR</t>
  </si>
  <si>
    <t>Výdaje na závazky vyplývající z mezinárodních smluv pro příjem  pomoci z rozpočtu EU a FM</t>
  </si>
  <si>
    <t>Prostředky na financování stáží zaměstnanců české státní správy v institucích EU</t>
  </si>
  <si>
    <t>Výdaje, které jsou nebo mají být kryty z rozpočtu Evropské unie včetně stanoveného podílu státního rozpočtu na financování těchto výdajů včetně Společné zemědělské politiky</t>
  </si>
  <si>
    <t xml:space="preserve">Výdaje podle mezinárodních smluv, na základě kterých jsou České republice svěřeny peněžní prostředky z finančních mechanismů včetně stanoveného podílu státního rozpočtu </t>
  </si>
  <si>
    <t xml:space="preserve"> Kancelář prezidenta republiky</t>
  </si>
  <si>
    <t xml:space="preserve">VLÁDNÍ ROZPOČTOVÁ REZERVA </t>
  </si>
  <si>
    <t>REZERVA NA ŘEŠENÍ KRIZOVÝCH SITUACÍ, JEJICH PŘEDCHÁZENÍ A ODSTRAŇOVÁNÍ JEJICH NÁSLEDKŮ (ZÁKON Č. 240/2000 SB., VE ZNĚNÍ POZDĚJŠÍCH PŘEDPISŮ)</t>
  </si>
  <si>
    <t>REZERVA NA MIMOŘÁDNÉ VÝDAJE PODLE ZÁKONA Č. 239/2000 SB., O INTEGROVANÉM ZÁCHRANNÉM SYSTÉMU</t>
  </si>
  <si>
    <t>STAVEBNÍ SPOŘENÍ</t>
  </si>
  <si>
    <t>PODPORA EXPORTU; MAJETKOVÁ ÚJMA; STÁTNÍ ZÁRUKY; INVESTIČNÍ POBÍDKY</t>
  </si>
  <si>
    <t>Dotace na podporu exportu -  Česká exportní 
banka,a.s.</t>
  </si>
  <si>
    <t>Dotace na podporu exportu -  doplnění pojistných fondů EGAP, a.s.</t>
  </si>
  <si>
    <t xml:space="preserve">Majetková újma peněžních ústavů      </t>
  </si>
  <si>
    <t>Realizace státních záruk</t>
  </si>
  <si>
    <t>Úhrada závazků státní organizaci Správa železniční dopravní cesty podle z.č. 77/2002 Sb.</t>
  </si>
  <si>
    <t>5014 (Platy SZ a odvoz.)</t>
  </si>
  <si>
    <t xml:space="preserve"> Ministerstvo školství, mládeže a tělovýchovy</t>
  </si>
  <si>
    <t xml:space="preserve">                     Ústav pro odborné zjišťování příčin leteckých nehod</t>
  </si>
  <si>
    <t>Poznámka:</t>
  </si>
  <si>
    <t xml:space="preserve">Realizace státních záruk za úvěry přijaté  ČMZRB </t>
  </si>
  <si>
    <t xml:space="preserve">Jednorázové náhrady ke zmírnění některých křivd způsobených komunistickým režimem </t>
  </si>
  <si>
    <t>Valorizace náhrad za ztrátu na výdělku po skončení pracovní neschopnosti z titulu odpovědnosti armády bývalého SSSR</t>
  </si>
  <si>
    <t>Český svaz bojovníků za svobodu</t>
  </si>
  <si>
    <t>Konfederace politických vězňů</t>
  </si>
  <si>
    <t>Masarykovo demokratické hnutí</t>
  </si>
  <si>
    <t xml:space="preserve">Ministerstvo školství, mládeže a tělovýchovy </t>
  </si>
  <si>
    <t>Sdružení bývalých politických vězňů ČR</t>
  </si>
  <si>
    <t>Příspěvek politickým stranám</t>
  </si>
  <si>
    <t>FINANČNÍ VZTAHY STÁTNÍHO ROZPOČTU K ROZPOČTŮM  KRAJŮ (s výjimkou hlavního města Prahy) - viz příloha č. 5 zákona o státním rozpočtu</t>
  </si>
  <si>
    <t>FINANČNÍ VZTAHY STÁTNÍHO ROZPOČTU K ROZPOČTŮM OBCÍ V ÚHRNECH PO JEDNOTLIVÝCH KRAJÍCH (s výjimkou hlavního města Prahy) - viz příloha č. 6  zákona o státním rozpočtu</t>
  </si>
  <si>
    <t>FINANČNÍ VZTAH STÁTNÍHO ROZPOČTU K ROZPOČTU HLAVNÍHO MĚSTA PRAHY - viz příloha č. 7  zákona o státním rozpočtu</t>
  </si>
  <si>
    <t xml:space="preserve">DALŠÍ PROSTŘEDKY PRO ÚZEMNÍ SAMOSPRÁVNÉ CELKY </t>
  </si>
  <si>
    <t>Financování provozu ochranných systémů podzemních dopravních staveb (Praha)</t>
  </si>
  <si>
    <t>Prostředky pro řešení aktuálních problémů územních samosprávných celků</t>
  </si>
  <si>
    <t xml:space="preserve">Výdaje stanovené zvláštními zákony  nebo dalšími právními předpisy </t>
  </si>
  <si>
    <t>TRANSFERY VEŘEJNÝM ROZPOČTŮM ÚSTŘEDNÍ ÚROVNĚ</t>
  </si>
  <si>
    <t>Pojistné zdravotního pojištění - platba státu</t>
  </si>
  <si>
    <t>OSTATNÍ VÝDAJE</t>
  </si>
  <si>
    <t>Prodej kolkových známek - provize České poště</t>
  </si>
  <si>
    <t>Souhrnné pojištění vozidel</t>
  </si>
  <si>
    <t>Poplatky  za vedení účtů peněž.ústavům</t>
  </si>
  <si>
    <t>Výdaje na správu a vedení účtů vládních úvěrů</t>
  </si>
  <si>
    <t>Výdaje na volby celkem</t>
  </si>
  <si>
    <t>Mezinárodní spory (dohody o podpoře a ochraně investic apod. ) a výdaje spojené se zrušením ČKA</t>
  </si>
  <si>
    <t>Pozemkové úpravy</t>
  </si>
  <si>
    <t>Náhrady výdajů územním samosprávným celkům - doplatek za předchozí rok</t>
  </si>
  <si>
    <t>Prostředky na  zabezpečení funkce finančního manažera úvěrů přijatých ČR</t>
  </si>
  <si>
    <t>Datové schránky</t>
  </si>
  <si>
    <t>ODVODY DO ROZPOČTU EVROPSKÉ UNIE</t>
  </si>
  <si>
    <t>VÝDAJE VZNIKLÉ V PRŮBĚHU ROKU, KTERÉ NELZE VĚCNĚ ZAŘADIT DO OSTATNÍCH SPECIFICKÝCH UKAZATELŮ</t>
  </si>
  <si>
    <t>VÝDAJE KAPITOLY  V P S  CELKEM</t>
  </si>
  <si>
    <t>Ukazatel</t>
  </si>
  <si>
    <t>Technologická agentura</t>
  </si>
  <si>
    <t>Příjmy z úroků a realizace finančního majetku</t>
  </si>
  <si>
    <t>Index</t>
  </si>
  <si>
    <t>rozpočet</t>
  </si>
  <si>
    <t>P Ř Í J M  Y</t>
  </si>
  <si>
    <t>Státní</t>
  </si>
  <si>
    <t>Kontrolní součet (seskupení položek)</t>
  </si>
  <si>
    <t>2015</t>
  </si>
  <si>
    <t>Skutečnost 2015</t>
  </si>
  <si>
    <t>e)</t>
  </si>
  <si>
    <t xml:space="preserve">Exportní garanční a pojišťovací společnost, a.s. - zvýšení základního kapitálu </t>
  </si>
  <si>
    <t xml:space="preserve">národní zdroje </t>
  </si>
  <si>
    <t>zahraniční zdroje *)</t>
  </si>
  <si>
    <t>312 - Ministerstvo financí</t>
  </si>
  <si>
    <t>06004 - EHP/Norsko 3</t>
  </si>
  <si>
    <t>314 - Ministerstvo vnitra</t>
  </si>
  <si>
    <t>333 - Ministerstvo školství, mládeže a tělovýchovy</t>
  </si>
  <si>
    <t>334 - Ministerstvo kultury</t>
  </si>
  <si>
    <t>335 - Ministerstvo zdravotnictví</t>
  </si>
  <si>
    <t>336 - Ministerstvo spravedlnosti</t>
  </si>
  <si>
    <t>Název nástroje včetně analytiky</t>
  </si>
  <si>
    <t>304 - Úřad vlády České republiky</t>
  </si>
  <si>
    <t>317 - Ministerstvo pro místní rozvoj</t>
  </si>
  <si>
    <t>377 - Technologická agentura České republiky</t>
  </si>
  <si>
    <t>OBJEM PROSTŘEDKŮ NA PLATY, OSTATNÍ PLATBY ZA PROVEDNOU PRÁCI (OSTATNÍ OSOBNÍ NÁKLADY) A POČTY MÍST V ORGANIZAČNÍCH SLOŽKÁCH STÁTU A PŘÍSPĚVKOVÝCH ORGANIZACÍCH</t>
  </si>
  <si>
    <t>MÍST</t>
  </si>
  <si>
    <t>MÍST*</t>
  </si>
  <si>
    <t xml:space="preserve"> Úřad pro dohled nad hospodařením 
 politických stran a politických hnutí</t>
  </si>
  <si>
    <t xml:space="preserve"> Úřad pro přístup k dopravní infrastruktuře</t>
  </si>
  <si>
    <t xml:space="preserve"> Generální inspekce bezpečnostních sborů</t>
  </si>
  <si>
    <t xml:space="preserve"> Technologická agentura České republiky</t>
  </si>
  <si>
    <t>* Přepočtené počty míst na úvazky v celoročním vyjádření. Údaje jsou zaokrouhleny na 2 desetinná místa a zobrazeny jako čísla celá</t>
  </si>
  <si>
    <t>OBJEM PROSTŘEDKŮ NA PLATY, OSTATNÍ PLATBY ZA PROVEDNOU PRÁCI A POČTY MÍST V ÚSTŘEDNÍCH ORGÁNECH STÁTNÍ SPRÁVY</t>
  </si>
  <si>
    <t xml:space="preserve">OBJEM PROSTŘEDKŮ NA PLATY, OSTATNÍ PLATBY ZA PROVEDNOU PRÁCI A POČTY MÍST V  ORGANIZAČNÍCH  SLOŽKÁCH  STÁTU  -  STÁTNÍ  SPRÁVA </t>
  </si>
  <si>
    <t xml:space="preserve">OBJEM PROSTŘEDKŮ NA PLATY, OSTATNÍ PLATBY ZA PROVEDNOU PRÁCI A POČTY MÍST V  OSTATNÍCH  ORGANIZAČNÍCH  SLOŽKÁCH STÁTU  </t>
  </si>
  <si>
    <t xml:space="preserve">OBJEM PROSTŘEDKŮ NA PLATY, OSTATNÍ OSOBNÍ NÁKLADY A POČTY MÍST V PŘÍSPĚVKOVÝCH ORGANIZACÍCH  </t>
  </si>
  <si>
    <t>POČTY MÍST ZAPOJENÝCH DO OBLASTI ČERPÁNÍ PROSTŘEDKŮ Z ROZPOČTU EVROPSKÉ UNIE A FINANČNÍCH MECHANISMŮ ZA OBLAST ORGANIZAČNÍCH SLOŽEK STÁTU A PŘÍSPĚVKOVÝCH ORGANIZACÍ</t>
  </si>
  <si>
    <t xml:space="preserve">A - služební místa (zákon o státní službě);
B - pracovní místa (zákoník práce), služební místa (příslušníci/vojáci) </t>
  </si>
  <si>
    <r>
      <t xml:space="preserve">Kmenoví zaměstnanci (přepočet na úvazky a celorok) </t>
    </r>
    <r>
      <rPr>
        <b/>
        <vertAlign val="superscript"/>
        <sz val="12"/>
        <rFont val="Times New Roman"/>
        <family val="1"/>
        <charset val="238"/>
      </rPr>
      <t>3)</t>
    </r>
  </si>
  <si>
    <r>
      <t xml:space="preserve">Kmenoví zaměstnanci (plat plně SR) - motivace (fyzické osoby) </t>
    </r>
    <r>
      <rPr>
        <b/>
        <vertAlign val="superscript"/>
        <sz val="12"/>
        <rFont val="Times New Roman"/>
        <family val="1"/>
        <charset val="238"/>
      </rPr>
      <t>4)</t>
    </r>
  </si>
  <si>
    <r>
      <t>Jednorázové navýšení (přepočet na úvazky a celorok</t>
    </r>
    <r>
      <rPr>
        <b/>
        <vertAlign val="superscript"/>
        <sz val="12"/>
        <rFont val="Times New Roman"/>
        <family val="1"/>
        <charset val="238"/>
      </rPr>
      <t>5)</t>
    </r>
  </si>
  <si>
    <r>
      <rPr>
        <vertAlign val="superscript"/>
        <sz val="10"/>
        <rFont val="Times New Roman CE"/>
        <charset val="238"/>
      </rPr>
      <t xml:space="preserve">1) </t>
    </r>
    <r>
      <rPr>
        <sz val="10"/>
        <rFont val="Times New Roman CE"/>
        <charset val="238"/>
      </rPr>
      <t>Implementační struktura programů spolufinancovaných z ESI fondů podle usnesení vlády č. 444/2014 a fondů AMF, FVB, OP PMP.</t>
    </r>
  </si>
  <si>
    <r>
      <rPr>
        <vertAlign val="superscript"/>
        <sz val="10"/>
        <rFont val="Times New Roman CE"/>
        <charset val="238"/>
      </rPr>
      <t>2)</t>
    </r>
    <r>
      <rPr>
        <sz val="10"/>
        <rFont val="Times New Roman CE"/>
        <charset val="238"/>
      </rPr>
      <t xml:space="preserve"> Realizace programů/projektů EU/FM.</t>
    </r>
  </si>
  <si>
    <r>
      <rPr>
        <vertAlign val="superscript"/>
        <sz val="10"/>
        <rFont val="Times New Roman CE"/>
        <charset val="238"/>
      </rPr>
      <t xml:space="preserve"> 3) </t>
    </r>
    <r>
      <rPr>
        <sz val="10"/>
        <rFont val="Times New Roman CE"/>
        <charset val="238"/>
      </rPr>
      <t>Přepočtený počet míst zaměstnanců (zohlednění úvazků i přepočtu na celorok) bez vazby na každoroční jednorázové navyšování/snižování. Jde o kmenové zaměstnance OSS/SPO, kteří po ukončení projektů, maximálně programového období kapitole zůstanou k dalšímu využití. Údaje jsou zaokrouhleny na 2 desetinná místa a zobrazeny jako čísla celá.</t>
    </r>
  </si>
  <si>
    <r>
      <rPr>
        <vertAlign val="superscript"/>
        <sz val="10"/>
        <rFont val="Times New Roman"/>
        <family val="1"/>
        <charset val="238"/>
      </rPr>
      <t>4)</t>
    </r>
    <r>
      <rPr>
        <sz val="10"/>
        <rFont val="Times New Roman"/>
        <family val="1"/>
        <charset val="238"/>
      </rPr>
      <t xml:space="preserve"> Fyzický počet zaměstnanců jejichž plat je plně hrazen ze SR a zároveň součástí osobních nákladů je finanční motivace dle usnesení vlády č. 444/2014, případně fyzický počet zaměstnanců v rámci ostatních personálních kapacit jejichž plat je plně hrazen ze SR a na které se vztahuje finanční motivace. </t>
    </r>
  </si>
  <si>
    <t>f)</t>
  </si>
  <si>
    <t>dle § 113, odst. 2 zákona č. 263/2016 Sb., (Atomový zákon)  převedeno od r. 2017 do kapitoly Ministerstva průmyslu a obchodu (MPO)</t>
  </si>
  <si>
    <t>Saldo příjmů a výdajů z operací na účtech SFA bez výdajů jaderného účtu v kapitole MPO od roku 2017</t>
  </si>
  <si>
    <t>Saldo příjmů a výdajů z operací na účtech SFA včetně výdajů jaderného účtu v kapitole MPO od roku 2017</t>
  </si>
  <si>
    <t xml:space="preserve">Odvod vlastních zdrojů Evropské unie  do rozpočtu Evropské unie </t>
  </si>
  <si>
    <t>Úřad Národní rozpočtové rady</t>
  </si>
  <si>
    <t>Úřad pro dohled nad hospodařením politických stran a politických hnutí</t>
  </si>
  <si>
    <t>Úřad pro přístup k dopravní infrastruktuře</t>
  </si>
  <si>
    <t>Československá obec legionářská</t>
  </si>
  <si>
    <t xml:space="preserve"> v tom:</t>
  </si>
  <si>
    <t>Tabulka č.   13</t>
  </si>
  <si>
    <t xml:space="preserve">OBJEM PROSTŘEDKŮ NA PLATY, OSTATNÍ PLATBY ZA PROVEDNOU PRÁCI A POČTY MÍST VE  SLOŽKÁCH  OBRANY,  BEZPEČNOSTI, CELNÍ  A  PRÁVNÍ  OCHRANY </t>
  </si>
  <si>
    <t>2016</t>
  </si>
  <si>
    <t>Skutečnost 2016</t>
  </si>
  <si>
    <t>Národní úřad pro kybernetickou a informační bezpečnost</t>
  </si>
  <si>
    <t>Výdaje kryté převodem z jaderného účtu v kapitole Ministerstva průmyslu a obchodu (Správá úložišť radioaktivních odpadů) - od r. 2017</t>
  </si>
  <si>
    <t>dle UV č. 274 ze dne 10. 4. 2017 (Skalička) od r. 2017</t>
  </si>
  <si>
    <t>Skutečnost 2016 *)</t>
  </si>
  <si>
    <t xml:space="preserve">Výdaje na financování programů EU </t>
  </si>
  <si>
    <t>Výdaje na sčítání lidu, domů a bytů  v roce 2021</t>
  </si>
  <si>
    <t>Náhrady vyplácené prostřednictvím krajských úřadů podle zvláštních právních předpisů</t>
  </si>
  <si>
    <t xml:space="preserve"> Národní úřad pro kybernetickou a informační bezpečnost </t>
  </si>
  <si>
    <t>SZÚ 2012</t>
  </si>
  <si>
    <t>SZÚ  2016</t>
  </si>
  <si>
    <t>Ústav pro studium totalitních režimů **)</t>
  </si>
  <si>
    <t>Objem prostředků na platy, ostatní platby za provednou práci (ostatní osobní náklady) a počty míst v organizačních složkách státu a příspěvkových organizacích</t>
  </si>
  <si>
    <t xml:space="preserve">Objem prostředků na platy, ostatní platby za provednou práci a počty míst v  organizačních  složkách  státu  -  státní  správa </t>
  </si>
  <si>
    <t>Objem prostředků na platy, ostatní platby za provednou práci  a počty míst  v ústředních orgánech státní správy</t>
  </si>
  <si>
    <t xml:space="preserve">Objem prostředků na platy, ostatní platby za provednou práci a počty míst ve  složkách  obrany,  bezpečnosti, celní  a  právní  ochrany </t>
  </si>
  <si>
    <t xml:space="preserve">Objem prostředků na platy, ostatní osobní náklady a počty míst v příspěvkových organizacích  </t>
  </si>
  <si>
    <t>Počty  míst zapojených do oblasti čerpání prostředků z rozpočtu Evropské unie a finančních mechanismů za oblast organizačních složek státu a příspěvkových organizací</t>
  </si>
  <si>
    <t xml:space="preserve">                      Finanční analytický úřad</t>
  </si>
  <si>
    <r>
      <rPr>
        <vertAlign val="superscript"/>
        <sz val="10"/>
        <rFont val="Times New Roman"/>
        <family val="1"/>
        <charset val="238"/>
      </rPr>
      <t xml:space="preserve">5) </t>
    </r>
    <r>
      <rPr>
        <sz val="10"/>
        <rFont val="Times New Roman"/>
        <family val="1"/>
        <charset val="238"/>
      </rPr>
      <t>Přepočtený počet míst zaměstnanců (zohlednění úvazků i přepočtu na celorok) s vazbou na každoroční jednorázové navyšování/snižování. Údaje jsou zaokrouhleny na 2 desetinná místa a zobrazeny jako čísla celá.</t>
    </r>
  </si>
  <si>
    <t xml:space="preserve"> Úřad Národní rozpočtové rady</t>
  </si>
  <si>
    <t>2017</t>
  </si>
  <si>
    <t>111                     Daně z příjmů fyzických osob</t>
  </si>
  <si>
    <t>1111                   v tom:  Daň z příjmů fyzických osob placená plátci</t>
  </si>
  <si>
    <t>1112                               Daň z příjmů fyzických osob placená poplatníky</t>
  </si>
  <si>
    <t>1113                               Daň z příjmů fyzických osob vybíraná srážkou</t>
  </si>
  <si>
    <t>112                     Daně z příjmů právnických osob</t>
  </si>
  <si>
    <t>11                       Daně z příjmů, zisku a kapitálových výnosů</t>
  </si>
  <si>
    <t>121                     Obecné daně ze zboží a služeb v tuzemsku</t>
  </si>
  <si>
    <t>1211                    v tom: Daň z přidané hodnoty</t>
  </si>
  <si>
    <t>122, 123             Zvláštní daně a poplatky ze zboží a služeb v tuzemsku</t>
  </si>
  <si>
    <t>12                       Daně ze zboží a služeb v tuzemsku</t>
  </si>
  <si>
    <t>132                     Daně a poplatky z provozu motorových vozidel</t>
  </si>
  <si>
    <t>133                     Poplatky a odvody v oblasti životního prostředí</t>
  </si>
  <si>
    <t>134                     Místní poplatky z vybraných činností a služeb</t>
  </si>
  <si>
    <t>135                     Ostatní odvody z vybraných činností a služeb</t>
  </si>
  <si>
    <t>136                     Správní poplatky</t>
  </si>
  <si>
    <t>137                     Poplatky na činnost správních úřadů</t>
  </si>
  <si>
    <t>13                       Daně a poplatky z vybraných činností a služeb</t>
  </si>
  <si>
    <t>140                     Daně a cla za zboží a služby ze zahraničí</t>
  </si>
  <si>
    <t>14                       Daně a cla za zboží a služby ze zahraničí</t>
  </si>
  <si>
    <t>151                     Daně z majetku</t>
  </si>
  <si>
    <t>152                     Daně z majetkových a kapitálových převodů</t>
  </si>
  <si>
    <t>15                       Majetkové daně</t>
  </si>
  <si>
    <t>163                     Pojistné na veřejné zdravotní pojištění</t>
  </si>
  <si>
    <t>169                     Zrušené daně z objemu mezd</t>
  </si>
  <si>
    <t>16                       Povinné pojistné</t>
  </si>
  <si>
    <t>170                     Ostatní daňové příjmy</t>
  </si>
  <si>
    <t>17                       Ostatní daňové příjmy</t>
  </si>
  <si>
    <t xml:space="preserve">                           Z daňových příjmů celkem: příjmy z daní a poplatků</t>
  </si>
  <si>
    <t>211                     Příjmy z vlastní činnosti</t>
  </si>
  <si>
    <t>212                     Odvody přebytků organizací s přímým vztahem</t>
  </si>
  <si>
    <t>213                     Příjmy z pronájmu majetku</t>
  </si>
  <si>
    <t>214                     Výnosy z finančního majetku</t>
  </si>
  <si>
    <t>215                     Soudní poplatky</t>
  </si>
  <si>
    <t>221                     Přijaté sankční platby</t>
  </si>
  <si>
    <t>22                       Přijaté sankční platby a vratky transferů</t>
  </si>
  <si>
    <t>232                     Ostatní nedaňové příjmy</t>
  </si>
  <si>
    <t>234                     Příjmy z využívání výhradních práv k přírodním zdrojům</t>
  </si>
  <si>
    <t>235                     Příjmy za využívání dalších majetkových práv</t>
  </si>
  <si>
    <t>236                     Dobrovolné pojistné</t>
  </si>
  <si>
    <t>239                     Dočasné zatřídění příjmů</t>
  </si>
  <si>
    <t>241                     Splátky půjčených prostředků od podnikatelských subjektů</t>
  </si>
  <si>
    <t>243                     Splátky půjčených prostředků od veřejných rozpočtů ústřední úrovně</t>
  </si>
  <si>
    <t>246                     Splátky půjčených prostředků od obyvatelstva</t>
  </si>
  <si>
    <t>247                     Splátky půjčených prostředků ze zahraničí</t>
  </si>
  <si>
    <t>248                     Splátky za úhradu dluhů nebo dodávek</t>
  </si>
  <si>
    <t>24                       Přijaté splátky půjčených prostředků</t>
  </si>
  <si>
    <t>251                     Příjmy sdílené s Evropskou unií</t>
  </si>
  <si>
    <t>25                       Příjmy sdílené s nadnárodním orgánem</t>
  </si>
  <si>
    <t>2                         NEDAŇOVÉ PŘÍJMY CELKEM</t>
  </si>
  <si>
    <t>311                     Příjmy z prodeje dlouhodobého majetku (kromě drobného)</t>
  </si>
  <si>
    <t>312                     Ostatní kapitálové příjmy</t>
  </si>
  <si>
    <t>320                     Příjmy z prodeje dlouhodobého finančního majetku</t>
  </si>
  <si>
    <t>32                       Příjmy z prodeje dlouhodobého finančního majetku</t>
  </si>
  <si>
    <t>3                         KAPITÁLOVÉ PŘÍJMY CELKEM</t>
  </si>
  <si>
    <t>4118                   z toho: Neinvestiční převody z Národního fondu</t>
  </si>
  <si>
    <t>414                     Převody z vlastních fondů přes rok</t>
  </si>
  <si>
    <t>415                     Neinvestiční přijaté transfery ze zahraničí</t>
  </si>
  <si>
    <t>4153                   z toho: Neinvestiční transfery přijaté  od Evropské unie</t>
  </si>
  <si>
    <t>4155                               Neinvestiční transfery z finančních   mechanismů</t>
  </si>
  <si>
    <t>41                       Neinvestiční přijaté transfery</t>
  </si>
  <si>
    <t>4218                   z toho: Investiční převody z Národního fondu</t>
  </si>
  <si>
    <t>423                     Investiční přijaté transfery ze zahraničí</t>
  </si>
  <si>
    <t>4233                   z toho: Investiční transfery přijaté od Evropské unie</t>
  </si>
  <si>
    <t>4234                               Investiční transfery z finančních  mechanismů</t>
  </si>
  <si>
    <t>424                     Investiční přijaté transfery ze státních finančních aktiv</t>
  </si>
  <si>
    <t>42                       Investiční přijaté transfery</t>
  </si>
  <si>
    <t>4                         PŘIJATÉ TRANSFERY CELKEM</t>
  </si>
  <si>
    <t>Rozpočtová skladba / Ukazatel</t>
  </si>
  <si>
    <t>1                         DAŇOVÉ PŘÍJMY CELKEM 
                           (daně,poplatky,pojistné)</t>
  </si>
  <si>
    <t>501                     Platy</t>
  </si>
  <si>
    <t>5019                               Ostatní platy</t>
  </si>
  <si>
    <t>502                     Ostatní platby za provedenou práci</t>
  </si>
  <si>
    <t>5021                   v tom: Ostatní osobní výdaje</t>
  </si>
  <si>
    <t>5022                              Platy představitelů státní moci a  některých orgánů</t>
  </si>
  <si>
    <t>5023                              Odměny členů zastupitelstev  obcí a krajů</t>
  </si>
  <si>
    <t>5024                              Odstupné</t>
  </si>
  <si>
    <t>5025                              Odbytné</t>
  </si>
  <si>
    <t>5026                              Odchodné</t>
  </si>
  <si>
    <t>5027                              Peněžní náležitosti vojáků v záloze ve službě</t>
  </si>
  <si>
    <t>5028                              Kázeňské odměny poskytnuté formou peněžitých darů</t>
  </si>
  <si>
    <t>5029                              Ostatní platby za provedenou práci jinde nezařazené</t>
  </si>
  <si>
    <t>503                     Povinné pojistné placené zaměstnavatelem</t>
  </si>
  <si>
    <t>504                     Odměny za užití duševního vlastnictví</t>
  </si>
  <si>
    <t>505                     Mzdové náhrady</t>
  </si>
  <si>
    <t>506                     Mzdy podle cizího práva</t>
  </si>
  <si>
    <t>50                       Platy a podobné a související výdaje</t>
  </si>
  <si>
    <t>513                     Nákup materiálu</t>
  </si>
  <si>
    <t>514                     Úroky a ostatní finanční výdaje</t>
  </si>
  <si>
    <t>515                     Nákup vody, paliv a energie</t>
  </si>
  <si>
    <t>516                     Nákup služeb</t>
  </si>
  <si>
    <t>517                     Ostatní nákupy</t>
  </si>
  <si>
    <t>51                       Neinvestiční nákupy a související výdaje</t>
  </si>
  <si>
    <t>521                     Neinvestiční transfery podnikatelským subjektům</t>
  </si>
  <si>
    <t>522                     Neinvestiční transfery neziskovým a podobným organizacím</t>
  </si>
  <si>
    <t>523                     Neinvestiční nedotační transfery podnikatelským subjektům</t>
  </si>
  <si>
    <t>524                     Neinvestiční nedotační transfery neziskovým apod. organizacím</t>
  </si>
  <si>
    <t>525                     Neinvestiční transfery v souvislosti s nemocenským pojištěním</t>
  </si>
  <si>
    <t>52                       Neinvestiční transfery soukromoprávním subjektům</t>
  </si>
  <si>
    <t>531                     Neinvestiční transfery veřejným rozpočtům ústřední  úrovně</t>
  </si>
  <si>
    <t>532                     Neinvestiční transfery veřejným rozpočtům územní úrovně</t>
  </si>
  <si>
    <t>533                     Neinvestiční transfery příspěvkovým apod. organizacím</t>
  </si>
  <si>
    <t>535                     Převody do vlastních fondů přes rok</t>
  </si>
  <si>
    <t>541                     Sociální dávky</t>
  </si>
  <si>
    <t>542                     Náhrady placené obyvatelstvu</t>
  </si>
  <si>
    <t>549                     Ostatní neinvestiční transfery obyvatelstvu</t>
  </si>
  <si>
    <t>54                       Neinvestiční transfery obyvatelstvu</t>
  </si>
  <si>
    <t>552                     Neinvestiční transfery cizím státům</t>
  </si>
  <si>
    <t>553                     Ostatní neinvestiční transfery do zahraničí</t>
  </si>
  <si>
    <t>554                     Členské příspěvky mezinárodním organizacím</t>
  </si>
  <si>
    <t>55                       Neinvestiční transfery a související platby do zahraničí</t>
  </si>
  <si>
    <t>561                     Neinvestiční půjčené prostředky podnikatelským subjektům</t>
  </si>
  <si>
    <t>565                     Neinvestiční půjčené prostředky příspěvkovým apod. organizacím</t>
  </si>
  <si>
    <t>566                     Neinvestiční půjčené prostředky obyvatelstvu</t>
  </si>
  <si>
    <t>567                     Neinvestiční půjčené prostředky do zahraničí</t>
  </si>
  <si>
    <t>56                       Neinvestiční půjčené prostředky</t>
  </si>
  <si>
    <t>571                     Převody Národnímu fondu na spolufinancování programu Phare</t>
  </si>
  <si>
    <t>572                     Převody Národnímu fondu na spolufinancování programu Ispa</t>
  </si>
  <si>
    <t>573                     Převody Národnímu fondu na spolufinancování programu Sapard</t>
  </si>
  <si>
    <t>579                     Ostatní převody do  Národního fondu</t>
  </si>
  <si>
    <t>57                       Neinvestiční převody Národnímu fondu</t>
  </si>
  <si>
    <t>590                     Ostatní neinvestiční výdaje</t>
  </si>
  <si>
    <t>599                     Dočasné zatřídění výdajů</t>
  </si>
  <si>
    <t>59                       Ostatní neinvestiční výdaje</t>
  </si>
  <si>
    <t>5                         BĚŽNÉ VÝDAJE CELKEM</t>
  </si>
  <si>
    <t>611                     Pořízení dlouhodobého nehmotného majetku</t>
  </si>
  <si>
    <t>612                     Pořízení dlouhodobého hmotného majetku</t>
  </si>
  <si>
    <t>613                     Pozemky</t>
  </si>
  <si>
    <t>614                     Nadlimitní věcná břemena a právo stavby</t>
  </si>
  <si>
    <t>61                       Investiční nákupy a související výdaje</t>
  </si>
  <si>
    <t>620                     Nákup akcií a majetkových podílů</t>
  </si>
  <si>
    <t>621                     Vklady do fundací a ústavů</t>
  </si>
  <si>
    <t>631                     Investiční transfery podnikatelským subjektům</t>
  </si>
  <si>
    <t>632                     Investiční transfery neziskovým a podobným organizacím</t>
  </si>
  <si>
    <t>633                     Investiční transfery veřejným rozpočtům ústřední úrovně</t>
  </si>
  <si>
    <t>634                     Investiční transfery veřejným rozpočtům územní úrovně</t>
  </si>
  <si>
    <t>635                     Investiční transfery  příspěvkovým a podobným organizacím</t>
  </si>
  <si>
    <t>636                     Investiční převody vlastním fondům</t>
  </si>
  <si>
    <t>637                     Investiční transfery obyvatelstvu</t>
  </si>
  <si>
    <t>638                     Investiční transfery do zahraničí</t>
  </si>
  <si>
    <t>63                       Investiční transfery</t>
  </si>
  <si>
    <t>641                     Investiční půjčené prostředky podnikatelským subjektům</t>
  </si>
  <si>
    <t>642                     Investiční půjčené prostředky neziskovým a podobným organizacím</t>
  </si>
  <si>
    <t>644                     Investiční půjčené prostředky veřejným rozpočtům územní úrovně</t>
  </si>
  <si>
    <t>645                     Investiční půjčené prostředky příspěvkovým apod. organizacím</t>
  </si>
  <si>
    <t>646                     Investiční půjčené prostředky obyvatelstvu</t>
  </si>
  <si>
    <t>647                     Investiční půjčené prostředky do zahraničí</t>
  </si>
  <si>
    <t>64                       Investiční půjčené prostředky</t>
  </si>
  <si>
    <t>679                     Ostatní investiční převody do Národního fondu</t>
  </si>
  <si>
    <t>67                       Investiční převody Národnímu fondu</t>
  </si>
  <si>
    <t>690                     Ostatní kapitálové výdaje</t>
  </si>
  <si>
    <t>69                       Ostatní kapitálové výdaje</t>
  </si>
  <si>
    <t>6                         KAPITÁLOVÉ VÝDAJE CELKEM</t>
  </si>
  <si>
    <t xml:space="preserve">                           VÝDAJE STÁTNÍHO ROZPOČTU CELKEM</t>
  </si>
  <si>
    <t>8111                    Krátkodobé vydané dluhopisy</t>
  </si>
  <si>
    <t>8112                    Uhrazené splátky krátkodobých vydaných dluhopisů</t>
  </si>
  <si>
    <t>8113                    Krátkodobé přijaté půjčené prostředky</t>
  </si>
  <si>
    <t>8114                    Uhrazené splátky krátkodobých přijatých půjčených prostředků</t>
  </si>
  <si>
    <t>8117                    Aktivní krátkodobé operace řízení likvidity - příjmy</t>
  </si>
  <si>
    <t>8118                    Aktivní krátkodobé operace řízení likvidity - výdaje</t>
  </si>
  <si>
    <t>811                      Krátkodobé financování</t>
  </si>
  <si>
    <t>8121                    Dlouhodobé vydané dluhopisy</t>
  </si>
  <si>
    <t>8122                    Uhrazené splátky dlouhodobých vydaných dluhopisů</t>
  </si>
  <si>
    <t>8123                    Dlouhodobé přijaté půjčené prostředky</t>
  </si>
  <si>
    <t>8124                    Uhrazené splátky dlouhodobých přijatých půjčených prostředků</t>
  </si>
  <si>
    <t>8125                    Změna stavu dlouhodobých prostředků na bankovních účtech</t>
  </si>
  <si>
    <t>8127                    Aktivní dlouhodobé operace řízení likvidity - příjmy</t>
  </si>
  <si>
    <t>8128                    Aktivní dlouhodobé operace řízení likvidity - výdaje</t>
  </si>
  <si>
    <t>812                      Dlouhodobé financování</t>
  </si>
  <si>
    <t>81                        Financování z tuzemska</t>
  </si>
  <si>
    <t>8211                    Krátkodobé vydané dluhopisy</t>
  </si>
  <si>
    <t>8212                    Uhrazené splátky krátkodobých vydaných dluhopisů</t>
  </si>
  <si>
    <t>8213                    Krátkodobé přijaté půjčené prostředky</t>
  </si>
  <si>
    <t>8214                    Uhrazené splátky krátkodobých přijatých půjčených prostředků</t>
  </si>
  <si>
    <t>8217                    Aktivní krátkodobé operace řízení likvidity - příjmy</t>
  </si>
  <si>
    <t>8218                    Aktivní krátkodobé operace řízení likvidity - výdaje</t>
  </si>
  <si>
    <t>821                      Krátkodobé financování</t>
  </si>
  <si>
    <t>8221                    Dlouhodobé vydané dluhopisy</t>
  </si>
  <si>
    <t>8222                    Uhrazené splátky dlouhodobých vydaných dluhopisů</t>
  </si>
  <si>
    <t>8223                    Dlouhodobé přijaté půjčené prostředky</t>
  </si>
  <si>
    <t>8224                    Uhrazené splátky dlouhodobých přijatých půjčených prostředků</t>
  </si>
  <si>
    <t>8225                    Změna stavu dlouhodobých prostředků na bankovních účtech</t>
  </si>
  <si>
    <t>8227                    Aktivní dlouhodobé operace řízení likvidity - příjmy</t>
  </si>
  <si>
    <t>8228                    Aktivní dlouhodobé operace řízení likvidity - výdaje</t>
  </si>
  <si>
    <t>822                      Dlouhodobé financování</t>
  </si>
  <si>
    <t>82                        Financování ze zahraničí</t>
  </si>
  <si>
    <t>8301                    Převody ve vztahu k úvěrům od Evropské investiční banky</t>
  </si>
  <si>
    <t>8413                    Krátkodobé přijaté půjčené prostředky</t>
  </si>
  <si>
    <t>8414                    Uhrazené splátky krátkodobých přijatých půjčených prostředků</t>
  </si>
  <si>
    <t>8902                    Nerealizované kursové rozdíly pohybů na devizových účtech</t>
  </si>
  <si>
    <t>890                      Opravné položky k peněžním operacím</t>
  </si>
  <si>
    <t>89                        Opravné položky k peněžním operacím</t>
  </si>
  <si>
    <t xml:space="preserve">                            FINANCOVÁNÍ CELKEM</t>
  </si>
  <si>
    <t>101                      Zemědělská a potravinářská činnost a rozvoj</t>
  </si>
  <si>
    <t>103                      Lesní hospodářství</t>
  </si>
  <si>
    <t>106                      Správa v zemědělství</t>
  </si>
  <si>
    <t>107                      Rybářství</t>
  </si>
  <si>
    <t>108                      Zemědělský a lesnický výzkum a vývoj</t>
  </si>
  <si>
    <t>109                      Ostatní činnost a nespecifikované výdaje</t>
  </si>
  <si>
    <t>oddíl 10               Zemědělství, lesní hospodářství a rybářství</t>
  </si>
  <si>
    <t>skupina 1             ZEMĚDĚLSTVÍ, LESNÍ HOSPODÁŘSTVÍ A RYBÁŘSTVÍ</t>
  </si>
  <si>
    <t>211                      Záležitosti těžebního průmyslu a energetiky</t>
  </si>
  <si>
    <t>213                      Zahraniční obchod</t>
  </si>
  <si>
    <t>214                      Vnitřní obchod, služby a cestovní ruch</t>
  </si>
  <si>
    <t>218                      Výzkum a vývoj v průmyslu, stavebnictví, obchodu a službách</t>
  </si>
  <si>
    <t>219                      Ostatní činnost a nespecifikované výdaje</t>
  </si>
  <si>
    <t>oddíl 21               Průmysl, stavebnictví, obchod a služby</t>
  </si>
  <si>
    <t>221                      Pozemní komunikace</t>
  </si>
  <si>
    <t>222                      Silniční doprava</t>
  </si>
  <si>
    <t>223                      Vnitrozemská a námořní plavba</t>
  </si>
  <si>
    <t>224                      Železniční doprava</t>
  </si>
  <si>
    <t>225                      Civilní letecká doprava</t>
  </si>
  <si>
    <t>226                      Správa v dopravě</t>
  </si>
  <si>
    <t>227                      Doprava ostatních drah</t>
  </si>
  <si>
    <t>228                      Výzkum v dopravě</t>
  </si>
  <si>
    <t>229                      Ostatní činnost a nespecifikované výdaje v dopravě</t>
  </si>
  <si>
    <t>oddíl 22               Doprava</t>
  </si>
  <si>
    <t>231                      Pitná voda</t>
  </si>
  <si>
    <t>232                      Odvádění a čistění odpadních vod</t>
  </si>
  <si>
    <t>233                      Vodní toky a vodohospodářská díla</t>
  </si>
  <si>
    <t>234                      Voda v zemědělské krajině</t>
  </si>
  <si>
    <t>236                      Správa ve vodním hospodářství</t>
  </si>
  <si>
    <t>238                      Vodohospodářský výzkum a vývoj</t>
  </si>
  <si>
    <t>239                      Ostatní činnost a nespecifikované výdaje</t>
  </si>
  <si>
    <t>oddíl 23               Vodní hospodářství</t>
  </si>
  <si>
    <t>241                      Činnosti spojů</t>
  </si>
  <si>
    <t>246                      Správa ve spojích</t>
  </si>
  <si>
    <t>248                      Výzkum a vývoj ve spojích</t>
  </si>
  <si>
    <t>249                      Ostatní činnost a nespecifikované výdaje ve spojích</t>
  </si>
  <si>
    <t>oddíl 24               Spoje</t>
  </si>
  <si>
    <t>251                      Podpora podnikání</t>
  </si>
  <si>
    <t>252                      Všeobecné pracovní záležitosti</t>
  </si>
  <si>
    <t>253                      Všeobecné finanční záležitosti</t>
  </si>
  <si>
    <t>254                      Všeobecné hospodářské služby</t>
  </si>
  <si>
    <t>256                      Všeobecná hospodářská správa</t>
  </si>
  <si>
    <t>259                      Ostatní činnosti a nespecifikované výdaje</t>
  </si>
  <si>
    <t>oddíl 25               Všeobecné hospodářské záležitosti a ostatní ekonomické funkce</t>
  </si>
  <si>
    <t>skupina 2             PRŮMYSLOVÁ A OSTATNÍ ODVĚTVÍ HOSPODÁŘSTVÍ</t>
  </si>
  <si>
    <t>311                      Předškolní a základní vzdělávání</t>
  </si>
  <si>
    <t>312                      Střední vzdělávání a vzdělávání v konzervatořích</t>
  </si>
  <si>
    <t>313                      Školská zařízení pro výkon ústavní a ochranné výchovy</t>
  </si>
  <si>
    <t>314                      Ostatní zařízení související s výchovou a vzděláváním  mládeže</t>
  </si>
  <si>
    <t>315                      Vyšší odborné vzdělávání</t>
  </si>
  <si>
    <t>oddíl 31               Vzdělávání a školské služby</t>
  </si>
  <si>
    <t>321                      Vysokoškolské vzdělávání</t>
  </si>
  <si>
    <t>322                      Zařízení související s vysokoškolským vzděláváním</t>
  </si>
  <si>
    <t>323                      Základní umělecké, jazykové a zájmové vzdělávání</t>
  </si>
  <si>
    <t>326                      Správa ve vzdělávání</t>
  </si>
  <si>
    <t>328                      Výzkum školství a vzdělávání</t>
  </si>
  <si>
    <t>329                      Ostatní činnost a nespecifikované výdaje</t>
  </si>
  <si>
    <t>oddíl 32               Vzdělávání a školské služby</t>
  </si>
  <si>
    <t>oddíl 31 + 32       Vzdělávání a školské služby</t>
  </si>
  <si>
    <t>331                      Kultura</t>
  </si>
  <si>
    <t>333                      Činnosti registrovaných církví a náboženských společností</t>
  </si>
  <si>
    <t>334                      Sdělovací prostředky</t>
  </si>
  <si>
    <t>336                      Správa v oblasti kultury, církví a sdělovacích prostředků</t>
  </si>
  <si>
    <t>338                      Výzkum a vývoj v oblasti kultury, církví a sdělovacích prostředků</t>
  </si>
  <si>
    <t>oddíl 33                Kultura, církve a sdělovací prostředky</t>
  </si>
  <si>
    <t>342                      Zájmová činnost a rekreace</t>
  </si>
  <si>
    <t>351                      Ambulantní péče</t>
  </si>
  <si>
    <t>353                      Zvláštní zdravotnická zařízení a služby pro zdravotnictví</t>
  </si>
  <si>
    <t>354                      Zdravotnické programy</t>
  </si>
  <si>
    <t>356                      Správa ve zdravotnictví</t>
  </si>
  <si>
    <t>358                      Výzkum a vývoj ve zdravotnictví</t>
  </si>
  <si>
    <t>359                      Ostatní činnost ve zdravotnictví</t>
  </si>
  <si>
    <t>oddíl 35               Zdravotnictví</t>
  </si>
  <si>
    <t>361                      Rozvoj bydlení a bytové hospodářství</t>
  </si>
  <si>
    <t>363                      Komunální služby a územní rozvoj</t>
  </si>
  <si>
    <t>366                      Správa v oblasti bydlení, komunálních služeb a územního rozvoje</t>
  </si>
  <si>
    <t>oddíl 36               Bydlení, komunální služby a územní rozvoj</t>
  </si>
  <si>
    <t>371                      Ochrana ovzduší a klimatu</t>
  </si>
  <si>
    <t>372                      Nakládání s odpady</t>
  </si>
  <si>
    <t>373                      Ochrana a sanace půdy a podzemní vody</t>
  </si>
  <si>
    <t>374                      Ochrana přírody a krajiny</t>
  </si>
  <si>
    <t>375                      Omezování hluku a vibrací</t>
  </si>
  <si>
    <t>376                      Správa v ochraně životního prostředí</t>
  </si>
  <si>
    <t>377                      Ochrana proti záření</t>
  </si>
  <si>
    <t>378                      Výzkum životního prostředí</t>
  </si>
  <si>
    <t>379                      Ostatní činnosti v životním prostředí</t>
  </si>
  <si>
    <t>oddíl 37               Ochrana životního prostředí</t>
  </si>
  <si>
    <t>380                      Ostatní výzkum a vývoj</t>
  </si>
  <si>
    <t>oddíl 38               Ostatní výzkum a vývoj</t>
  </si>
  <si>
    <t>390                      Ostatní činnosti související se službami pro obyvatelstvo</t>
  </si>
  <si>
    <t>oddíl 39               Ostatní činnosti související se službami pro obyvatelstvo</t>
  </si>
  <si>
    <t>skupina 3             SLUŽBY PRO OBYVATELSTVO</t>
  </si>
  <si>
    <t>411                      Dávky důchodového pojištění</t>
  </si>
  <si>
    <t>412                      Dávky nemocenského pojištění</t>
  </si>
  <si>
    <t>413                      Dávky státní sociální podpory a dávky pěstounské péče</t>
  </si>
  <si>
    <t>414                      Dávky státní sociální podpory a dávky pěstounské péče</t>
  </si>
  <si>
    <t>417                      Dávky pomoci v hmotné nouzi</t>
  </si>
  <si>
    <t>418                      Dávky osobám se zdravotním postižením</t>
  </si>
  <si>
    <t>419                      Ostatní dávky povahy sociálního zabezpečení</t>
  </si>
  <si>
    <t>oddíl 41               Dávky a podpory v sociálním zabezpečení</t>
  </si>
  <si>
    <t>421                      Podpory v nezaměstnanosti</t>
  </si>
  <si>
    <t>422                      Aktivní politika zaměstnanosti</t>
  </si>
  <si>
    <t>423                      Ochrana zaměstnanců při platební neschopnosti zaměstnavatelů</t>
  </si>
  <si>
    <t>424                      Zaměstnávání zdravotně postižených občanů</t>
  </si>
  <si>
    <t>425                      Příspěvky na sociální důsledky restrukturalizace</t>
  </si>
  <si>
    <t>428                      Výzkum a vývoj v politice zaměstnanosti</t>
  </si>
  <si>
    <t>oddíl 42               Politika zaměstnanosti</t>
  </si>
  <si>
    <t>431                      Sociální poradenství</t>
  </si>
  <si>
    <t>432                      Sociální péče a pomoc dětem a mládeži</t>
  </si>
  <si>
    <t>433                      Sociální péče a pomoc manželstvím a rodinám</t>
  </si>
  <si>
    <t>434                      Sociální rehabilitace a ostatní sociální péče a pomoc</t>
  </si>
  <si>
    <t>436                      Správa v sociálním zabezpečení a politice zaměstnanosti</t>
  </si>
  <si>
    <t>437                      Služby sociální prevence</t>
  </si>
  <si>
    <t>438                      Výzkum v sociálním zabezpečení a politice zaměstnanosti</t>
  </si>
  <si>
    <t>439                      Ostatní činnost a nespecifikované výdaje</t>
  </si>
  <si>
    <t>skupina 4            SOCIÁLNÍ VĚCI A POLITIKA ZAMĚSTNANOSTI</t>
  </si>
  <si>
    <t>511                      Vojenská obrana</t>
  </si>
  <si>
    <t>516                      Státní správa ve vojenské obraně</t>
  </si>
  <si>
    <t>517                      Zabezpečení potřeb ozbrojených sil</t>
  </si>
  <si>
    <t>518                      Výzkum a vývoj v oblasti obrany</t>
  </si>
  <si>
    <t>519                      Ostatní záležitosti obrany</t>
  </si>
  <si>
    <t>oddíl 51               Obrana</t>
  </si>
  <si>
    <t>521                      Ochrana obyvatelstva</t>
  </si>
  <si>
    <t>522                      Hospodářská opatření pro krizové stavy</t>
  </si>
  <si>
    <t>526                      Státní správa v oblasti hospodářských opatření</t>
  </si>
  <si>
    <t>527                      Krizové řízení</t>
  </si>
  <si>
    <t>528                      Výzkum a vývoj v oblasti  civilní připravenosti na krizové stavy</t>
  </si>
  <si>
    <t>529                      Ostatní záležitosti  civilní připravenosti pro krizové stavy</t>
  </si>
  <si>
    <t>oddíl 52               Civilní připravenost na krizové stavy</t>
  </si>
  <si>
    <t>531                      Bezpečnost a veřejný pořádek</t>
  </si>
  <si>
    <t>538                      Výzkum týkající se bezpečnosti a veřejného pořádku</t>
  </si>
  <si>
    <t>539                      Ostatní záležitosti bezpečnosti a veřejného pořádku</t>
  </si>
  <si>
    <t>oddíl 53               Bezpečnost a veřejný pořádek</t>
  </si>
  <si>
    <t>541                      Ústavní soudnictví</t>
  </si>
  <si>
    <t>542                      Soudnictví</t>
  </si>
  <si>
    <t>543                      Státní zastupitelství</t>
  </si>
  <si>
    <t>544                      Vězeňství</t>
  </si>
  <si>
    <t>545                      Probační a mediační služba</t>
  </si>
  <si>
    <t>546                      Správa v oblasti právní ochrany</t>
  </si>
  <si>
    <t>547                      Veřejná ochrana</t>
  </si>
  <si>
    <t>548                      Výzkum v oblasti právní ochrany</t>
  </si>
  <si>
    <t>549                      Ostatní záležitosti právní ochrany</t>
  </si>
  <si>
    <t>oddíl 54               Právní ochrana</t>
  </si>
  <si>
    <t>551                      Požární ochrana</t>
  </si>
  <si>
    <t>552                      Ostatní složky a činnosti integrovaného záchranného systému</t>
  </si>
  <si>
    <t>oddíl 55               Požární ochrana a integrovaný záchranný systém</t>
  </si>
  <si>
    <t>skupina 5             BEZPEČNOST STÁTU A PRÁVNÍ OCHRANA</t>
  </si>
  <si>
    <t>611                      Zastupitelské orgány a volby</t>
  </si>
  <si>
    <t>612                      Kancelář prezidenta republiky</t>
  </si>
  <si>
    <t>613                      Nejvyšší kontrolní úřad</t>
  </si>
  <si>
    <t>614                      Všeobecná vnitřní státní správa (nezařazená v jiných  funkcích)</t>
  </si>
  <si>
    <t>615                      Zahraniční služba a záležitosti (nezařazené v jiných  funkcích)</t>
  </si>
  <si>
    <t>617                      Regionální a místní správa</t>
  </si>
  <si>
    <t>618                      Výzkum ve státní správě a samosprávě</t>
  </si>
  <si>
    <t>619                      Politické strany a hnutí</t>
  </si>
  <si>
    <t>oddíl 61               Státní moc, státní správa, územní samospráva a politické strany</t>
  </si>
  <si>
    <t>621                      Ostatní veřejné služby</t>
  </si>
  <si>
    <t>622                      Zahraniční pomoc a mezinárodní spolupráce (jinde nezařazená)</t>
  </si>
  <si>
    <t>oddíl 62               Jiné veřejné služby a činnosti</t>
  </si>
  <si>
    <t>631                      Obecné příjmy a výdaje z finančních operací</t>
  </si>
  <si>
    <t>632                      Pojištění funkčně nespecifikované</t>
  </si>
  <si>
    <t>633                      Převody vlastním fondům v rozpočtech územní úrovně</t>
  </si>
  <si>
    <t>639                      Ostatní finanční operace</t>
  </si>
  <si>
    <t>oddíl 63               Finanční operace</t>
  </si>
  <si>
    <t>640                      Ostatní činnosti</t>
  </si>
  <si>
    <t>oddíl 64               Ostatní činnosti</t>
  </si>
  <si>
    <t>skupina 6             VŠEOBECNÁ VEŘEJNÁ SPRÁVA A SLUŽBY</t>
  </si>
  <si>
    <t>Skutečnost 2017</t>
  </si>
  <si>
    <t>Státní rozpočet 2019</t>
  </si>
  <si>
    <t>161, 162             Pojistné na sociální zabezpečení a příspěvek na státní 
                            politiku zaměstnanosti</t>
  </si>
  <si>
    <t>231                     Příjmy z prodeje krátkodobého a drobného 
                           dlouhodobého majetku</t>
  </si>
  <si>
    <t>242                     Splátky půjčených prostředků od obecně
                            prospěšných společností  a podobných subjektů</t>
  </si>
  <si>
    <t>244                     Splátky půjčených prostředků od veřejných rozpočtů
                            územní úrovně</t>
  </si>
  <si>
    <t>245                     Splátky půjčených prostředků od zřízených apod. 
                            subjektů</t>
  </si>
  <si>
    <t>412                     Neinvestiční přijaté transfery od veřejných rozpočtů
                            územní úrovně</t>
  </si>
  <si>
    <t>413                     Převody z vlastních fondů a ve vztahu k útvarům 
                            bez plné právní subjektivity</t>
  </si>
  <si>
    <t>422                     Investiční přijaté transfery od veřejných rozpočtů 
                           územní úrovně</t>
  </si>
  <si>
    <t>421                     Investiční přijaté transfery od veřejných rozpočtů 
                            ústřední úrovně</t>
  </si>
  <si>
    <t xml:space="preserve">                           PŘÍJMY STÁTNÍHO ROZPOČTU 
                          CELKEM</t>
  </si>
  <si>
    <t>2, 3, 4                NEDAŇOVÉ PŘÍJMY, KAPITÁLOVÉ 
                          PŘÍJMY A PŘIJATÉ TRANSFERY 
                          CELKEM</t>
  </si>
  <si>
    <t>416                     Neinvestiční přijaté transfery ze státních finančních aktiv</t>
  </si>
  <si>
    <t xml:space="preserve">                           z toho: Pojistné na důchodové pojištění  (z PSP 161 a 162)</t>
  </si>
  <si>
    <t>222                     Přijaté vratky transferů a ostatní příjmy z finančního vypořádání</t>
  </si>
  <si>
    <t>5011                    v tom: Platy zaměstnanců v pracovním poměru vyjma
                                           zaměstnanců na služebních místech</t>
  </si>
  <si>
    <t>5012                               Platy zaměstnanců bezpečnostních sborů a ozbrojených sil 
                                        ve služebním poměru</t>
  </si>
  <si>
    <t>5013                               Platy zaměstnanců na služebních místech podle zákona
                                         o státní službě</t>
  </si>
  <si>
    <t>5014                               Platy zaměstnanců v pracovním  poměru odvozované
                                         od platů  ústavních činitelů</t>
  </si>
  <si>
    <t>512                     Výdaje na některé úpravy hmotných věcí a pořízení některých 
                             práv k hmotným věcem</t>
  </si>
  <si>
    <t>519                     Výdaje související s neinvestičními nákupy, příspěvky, náhrady 
                             a věcné dary</t>
  </si>
  <si>
    <t>536                     Ostatní neinvestiční transfery jiným veřejným rozpočtům, platby 
                            daní a další povinné platby</t>
  </si>
  <si>
    <t>53                       Neinvestiční transfery veřejnoprávním subjektům a mezi 
                            peněžními fondy téhož subjektu a platby daní</t>
  </si>
  <si>
    <t>551                     Neinvestiční transfery mezinárodním vládním organizacím 
                            a nadnárodním orgánům</t>
  </si>
  <si>
    <t>563                     Neinvestiční půjčené prostředky veřejným rozpočtům ústřední
                            úrovně</t>
  </si>
  <si>
    <t>562                     Neinvestiční půjčené prostředky neziskovým a podobným 
                            organizacím</t>
  </si>
  <si>
    <t>564                     Neinvestiční půjčené prostředky veřejným rozpočtům územní 
                            úrovně</t>
  </si>
  <si>
    <t>574                     Převody Národnímu fondu na spolufinancování komunitárních
                            programů</t>
  </si>
  <si>
    <t>576                     Převody Národnímu fondu na spolufinancování související 
                            s poskytnutím pomoci ČR ze zahraničí</t>
  </si>
  <si>
    <t>577                     Převody ze státního rozpočtu do Národního fondu na vyrovnání
                            kurzových rozdílů</t>
  </si>
  <si>
    <t>575                     Převody Národnímu fondu na spolufinancování ostatních 
                            programů Evropské unie a ČR</t>
  </si>
  <si>
    <t>62                       Nákup akcií a majetkových podílů a vklady do fundací 
                            a ústavů</t>
  </si>
  <si>
    <t>643                     Investiční půjčené prostředky veřejným rozpočtům ústřední
                            úrovně</t>
  </si>
  <si>
    <t>671                     Investiční převody Národnímu fondu na spolufinancování
                             programu Phare</t>
  </si>
  <si>
    <t>672                     Investiční převody Národnímu fondu na spolufinancování 
                            programu Ispa</t>
  </si>
  <si>
    <t>673                     Investiční převody Národnímu fondu na spolufinancování
                             programu Sapard</t>
  </si>
  <si>
    <t>674                     Investiční převody Národnímu fondu na spolufinancování 
                            komunitárních programů</t>
  </si>
  <si>
    <t>675                     Investiční převody Národnímu fondu na spolufinancování 
                            ostatních programů Evropské unie a ČR</t>
  </si>
  <si>
    <t>676                     Investiční převody Národnímu fondu na spolufinancování 
                            související s poskytnutím pomoci ČR ze zahraničí</t>
  </si>
  <si>
    <t xml:space="preserve">                           ROZDÍL PŘÍJMŮ A VÝDAJŮ STÁTNÍHO 
                           ROZPOČTU</t>
  </si>
  <si>
    <t>84                        Aktivní financování z jaderného účtu a účtu rezervy
                             důchodového pojištění</t>
  </si>
  <si>
    <t>842                      Dlouhodobé aktivní financování z jaderného účtu a účtu rezervy
                             důchodového pojištění</t>
  </si>
  <si>
    <t>8428                    Dlouhodobé aktivní financování z jaderného účtu a účtu rezervy 
                             důchodového pojištění - výdaje</t>
  </si>
  <si>
    <t>8427                    Dlouhodobé aktivní financování z jaderného účtu a účtu rezervy 
                             důchodového pojištění - příjmy</t>
  </si>
  <si>
    <t>841                      Krátkodobé aktivní financování z jaderného účtu a účtu rezervy 
                             důchodového pojištění</t>
  </si>
  <si>
    <t>8418                    Krátkodobé aktivní financování z jaderného účtu a účtu rezervy 
                             důchodového pojištění - výdaje</t>
  </si>
  <si>
    <t>8417                    Krátkodobé aktivní financování z jaderného účtu a účtu rezervy 
                             důchodového pojištění - příjmy</t>
  </si>
  <si>
    <t>8300                    Pohyby na účtech pro financování nepatřící na jiné financující
                             položky</t>
  </si>
  <si>
    <t>8302                    Operace na bankovních účtech státních finančních aktiv, které
                              tvoří kapitolu OSFA</t>
  </si>
  <si>
    <t>138                     Daně, poplatky a jiná obdobná peněžitá plnění v oblasti 
                            hazardních her</t>
  </si>
  <si>
    <t>21                       Příjmy z vlastní činnosti a odvody přebytků organizací 
                            s přímým vztahem</t>
  </si>
  <si>
    <t>23                       Příjmy z prodeje nekapitálového majetku a ostatní nedaňové
                            příjmy</t>
  </si>
  <si>
    <t>31                       Příjmy z prodeje dlouhodobého majetku a ostatní kapitálové 
                            příjmy</t>
  </si>
  <si>
    <t>411                     Neinvestiční přijaté transfery od veřejných rozpočtů ústřední 
                            úrovně</t>
  </si>
  <si>
    <t>534                     Převody vlastním fondům a ve vztahu k útvarům bez plné právní 
                            subjektivity</t>
  </si>
  <si>
    <t>Kontrola - rozdíl salda SR a financování</t>
  </si>
  <si>
    <r>
      <t>Vysvětlivky:</t>
    </r>
    <r>
      <rPr>
        <sz val="10"/>
        <rFont val="Times New Roman CE"/>
        <family val="1"/>
        <charset val="238"/>
      </rPr>
      <t xml:space="preserve">  číselný symbol odvětvového členění rozpočtové skladby :  X (skupina); XX (oddíl); XXX (pododdíl)</t>
    </r>
  </si>
  <si>
    <r>
      <t>Vysvětlivky:</t>
    </r>
    <r>
      <rPr>
        <sz val="10"/>
        <rFont val="Times New Roman CE"/>
        <family val="1"/>
        <charset val="238"/>
      </rPr>
      <t xml:space="preserve">  číselný symbol druhového členění rozpočtové skladby :  X (třída); XX (sesk. položek); XXX (podseskupení položek),  XXXX  (položka )  </t>
    </r>
  </si>
  <si>
    <t>102                      Regulace zemědělské produkce, organizace trhu a poskytování 
                             podpor</t>
  </si>
  <si>
    <t>212                      Ostatní odvětvové a oborové záležitosti v průmyslu 
                             a  stavebnictví</t>
  </si>
  <si>
    <t>216                      Správa v odvětví energetiky, průmyslu, stavebnictví, obchodu 
                             a služeb</t>
  </si>
  <si>
    <t>258                      Výzkum a vývoj v oblasti všeobecných hospodářských 
                             záležitostí</t>
  </si>
  <si>
    <t>332                      Ochrana památek a péče o kulturní dědictví a národní a historické
                            povědomí</t>
  </si>
  <si>
    <t>339                      Ostatní činnosti v záležitostech kultury, církví a sdělovacích
                             prostředků</t>
  </si>
  <si>
    <t>368                      Výzkum a vývoj v oblasti bydlení, komunálních služeb
                             a  územního rozvoje</t>
  </si>
  <si>
    <t>369                      Ostatní činnost v oblasti bydlení, komunálních služeb
                             a  územního rozvoje</t>
  </si>
  <si>
    <t>415                      Zvláštní sociální dávky příslušníků ozbrojených sil při  skončení 
                             služebního poměru</t>
  </si>
  <si>
    <t>oddíl 43               Sociální služby a společné činnosti v sociálním zabezpečení 
                               a politice zaměstnanosti</t>
  </si>
  <si>
    <t>556                      Státní správa v požární ochraně a integrovaném záchranném 
                             systému</t>
  </si>
  <si>
    <t>558                      Výzkum a vývoj v požární ochraně a integrovaném záchranném
                              systému</t>
  </si>
  <si>
    <t>559                      Ostatní záležitosti požární ochrany a integrovaného záchranného
                             systému</t>
  </si>
  <si>
    <t xml:space="preserve">                       VÝDAJE STÁTNÍHO ROZPOČTU CELKEM</t>
  </si>
  <si>
    <t>Tabulka č. 7</t>
  </si>
  <si>
    <t xml:space="preserve">Ústav TGM, o.p.s. </t>
  </si>
  <si>
    <t>Prostředky na pokrytí dopadu zvýšené obsazenosti funkčních míst</t>
  </si>
  <si>
    <r>
      <rPr>
        <b/>
        <sz val="10"/>
        <rFont val="Times New Roman"/>
        <family val="1"/>
        <charset val="238"/>
      </rPr>
      <t>*)</t>
    </r>
    <r>
      <rPr>
        <sz val="10"/>
        <rFont val="Times New Roman"/>
        <family val="1"/>
        <charset val="238"/>
      </rPr>
      <t xml:space="preserve">  výdaje, které mají být kryty prostředky z rozpočtu EU a z finančních mechanismů</t>
    </r>
  </si>
  <si>
    <t>Státní rozpočet
 2019</t>
  </si>
  <si>
    <t>zákon č. 254/2001 Sb., vodní zákon v platném znění</t>
  </si>
  <si>
    <t>k  31.12. 2018</t>
  </si>
  <si>
    <t>v roce 2019</t>
  </si>
  <si>
    <t>1 500 EUR</t>
  </si>
  <si>
    <t xml:space="preserve">       za závazky Správy železniční dopravní cesty, s.o.</t>
  </si>
  <si>
    <t>SZÚ  2017</t>
  </si>
  <si>
    <t>SR  2019</t>
  </si>
  <si>
    <r>
      <t>Poznámka:</t>
    </r>
    <r>
      <rPr>
        <sz val="10"/>
        <rFont val="Times New Roman CE"/>
        <family val="1"/>
        <charset val="238"/>
      </rPr>
      <t xml:space="preserve"> případné údaje za skutečnost na položkách  1119, 1129, 1219, 1409 a 1529 (příjmy ze staré daňové soustavy) zahrnuty </t>
    </r>
  </si>
  <si>
    <t xml:space="preserve">                     v řádku podseskupení položek rozpočtové skladby 170 Ostatní daňové příjmy</t>
  </si>
  <si>
    <t>Národní sportovní agentura</t>
  </si>
  <si>
    <t xml:space="preserve"> Národní sportovní agentura</t>
  </si>
  <si>
    <t xml:space="preserve">                     Agentura ochrany přírody a krajiny ČR</t>
  </si>
  <si>
    <t>Skutečnost</t>
  </si>
  <si>
    <t xml:space="preserve">Státní </t>
  </si>
  <si>
    <t>2020/</t>
  </si>
  <si>
    <t>STÁTNÍ  ROZPOČET 2020</t>
  </si>
  <si>
    <t>Státní rozpočet 2020</t>
  </si>
  <si>
    <t>Skutečnost  2018</t>
  </si>
  <si>
    <t xml:space="preserve">  2020/</t>
  </si>
  <si>
    <t>STÁTNÍ ROZPOČET 2020</t>
  </si>
  <si>
    <t>STÁTNÍ  ROZPOČET  2020</t>
  </si>
  <si>
    <t>Státní rozpočet
 2020</t>
  </si>
  <si>
    <t>Státní záruky za úvěry a splátky úvěrů v roce 2020</t>
  </si>
  <si>
    <t>518                     Výdaje na netransferové převody uvnitř organizace,
                             na převzaté povinnosti a na jistoty</t>
  </si>
  <si>
    <t>581                    Výdaje na náhrady za nezpůsobenou újmu</t>
  </si>
  <si>
    <t>58                      Výdaje na náhrady za nezpůsobenou újmu</t>
  </si>
  <si>
    <t>341                      Sport</t>
  </si>
  <si>
    <t>346                      Správa v oblasti sportu</t>
  </si>
  <si>
    <t>348                      Výzkum v oblasti sportu, zájmové činnosti a rekreace</t>
  </si>
  <si>
    <t>oddíl 34               Sport a zájmová činnost</t>
  </si>
  <si>
    <t>352                      Lůžková péče</t>
  </si>
  <si>
    <t>435                      Sociální služby v oblasti sociální péče</t>
  </si>
  <si>
    <t>8                 FINANCOVÁNÍ</t>
  </si>
  <si>
    <t>8115                    Změny stavu krátkodobých prostředků na bankovních účtech 
                             kromě změn stavů účtů státních finančních aktiv, které tvoří 
                             kapitolu OSFA</t>
  </si>
  <si>
    <t>8116                    Změny stavu bankovních účtů krátkodobých prostředků státních
                             finančních aktiv, které  tvoří kapitolu OSFA</t>
  </si>
  <si>
    <t>8215                    Změna stavu bankovních účtů krátkodobých prostředků ze 
                             zahraničí jiných než ze zahraničních dlouhodobých úvěrů</t>
  </si>
  <si>
    <t>8216                    Změna stavu bankovních účtů krátkodobých prostředků z
                              dlouhodobých úvěrů ze zahraničí</t>
  </si>
  <si>
    <t>83                        Pohyby na účtech pro financování nepatřící na jiné financující 
                             položky</t>
  </si>
  <si>
    <t>830                      Pohyby na účtech pro financování nepatřící na jiné financující 
                             položky</t>
  </si>
  <si>
    <t>8901                    Operace z peněžních účtů organizace nemající charakter příjmů a 
                              výdajů vládního sektoru</t>
  </si>
  <si>
    <t>8905                    Nepřevedené částky vyrovnávající schodek a saldo státní 
                              pokladny</t>
  </si>
  <si>
    <t xml:space="preserve">Prostředky na zvýšení objemu platů vč. příslušenství </t>
  </si>
  <si>
    <t xml:space="preserve">VÝDAJE KAPITOLY VŠEOBECNÁ POKLADNÍ SPRÁVA </t>
  </si>
  <si>
    <t xml:space="preserve">v Kč </t>
  </si>
  <si>
    <t>Index 2020/2019</t>
  </si>
  <si>
    <t>Skutečnost 2017 *)</t>
  </si>
  <si>
    <t>1)</t>
  </si>
  <si>
    <t xml:space="preserve"> Podpora rozvoje a obnovy obecní infrastruktury a občanské vybavenosti (dotační subtitul 298D23)</t>
  </si>
  <si>
    <t>0</t>
  </si>
  <si>
    <t>*) z důvodu srovnatelnosti jsou v číselných údajích zahrnuty i prostředky uvolněné formou rozpočtových opatření na rozpočtovaný účel do příslušných kapitol</t>
  </si>
  <si>
    <t>STÁTNÍ ROZPOČET  2020</t>
  </si>
  <si>
    <t>1) Prostředky jsou rozpočtovány zejména pro kapitoly MSPR a MF</t>
  </si>
  <si>
    <t>v mil.</t>
  </si>
  <si>
    <t>v mil. Kč</t>
  </si>
  <si>
    <t>Poskytnuto</t>
  </si>
  <si>
    <t>Výše záruky celkem</t>
  </si>
  <si>
    <r>
      <t>Stav záruky</t>
    </r>
    <r>
      <rPr>
        <b/>
        <i/>
        <vertAlign val="superscript"/>
        <sz val="10"/>
        <rFont val="Times New Roman"/>
        <family val="1"/>
        <charset val="238"/>
      </rPr>
      <t>2)</t>
    </r>
    <r>
      <rPr>
        <b/>
        <i/>
        <sz val="10"/>
        <rFont val="Times New Roman"/>
        <family val="1"/>
      </rPr>
      <t xml:space="preserve"> 
k 31.12.2019</t>
    </r>
  </si>
  <si>
    <t>Splátka v roce 2020</t>
  </si>
  <si>
    <t>Standardní záruky podle zákona č. 576/1990 Sb. a č. 218/2000 Sb.</t>
  </si>
  <si>
    <t>a) na rozvoj infrastruktury celkem</t>
  </si>
  <si>
    <t xml:space="preserve">            II. koridor SŽDC - projekt III, úvěr EIB</t>
  </si>
  <si>
    <r>
      <t xml:space="preserve">            Program  zlepšení stavu silnic třídy E-II - úvěr EIB</t>
    </r>
    <r>
      <rPr>
        <vertAlign val="superscript"/>
        <sz val="10"/>
        <rFont val="Times New Roman"/>
        <family val="1"/>
      </rPr>
      <t>1)</t>
    </r>
  </si>
  <si>
    <t>b) ostatní</t>
  </si>
  <si>
    <r>
      <t xml:space="preserve">            Projekt na odstranění škod z povodní - úvěr EIB</t>
    </r>
    <r>
      <rPr>
        <vertAlign val="superscript"/>
        <sz val="10"/>
        <rFont val="Times New Roman"/>
        <family val="1"/>
      </rPr>
      <t>1)</t>
    </r>
  </si>
  <si>
    <r>
      <t xml:space="preserve">            Vodohospodářský program  - úvěr EIB</t>
    </r>
    <r>
      <rPr>
        <vertAlign val="superscript"/>
        <sz val="10"/>
        <rFont val="Times New Roman"/>
        <family val="1"/>
      </rPr>
      <t>1)</t>
    </r>
  </si>
  <si>
    <r>
      <t xml:space="preserve">            Záruka na zajištění půjčky ČNB pro MMF (zákon č. 179/2018 Sb.)</t>
    </r>
    <r>
      <rPr>
        <vertAlign val="superscript"/>
        <sz val="10"/>
        <rFont val="Times New Roman"/>
        <family val="1"/>
        <charset val="238"/>
      </rPr>
      <t>3)</t>
    </r>
  </si>
  <si>
    <t xml:space="preserve"> Ú h r n e m </t>
  </si>
  <si>
    <t>Záruky poskytnuté podle  zákona č. 77/2002 Sb.</t>
  </si>
  <si>
    <t>Záruky ze zákona č. 58/1995 Sb.</t>
  </si>
  <si>
    <t>Limit záruky v roce 2019</t>
  </si>
  <si>
    <t>Limit záruky v roce 2020</t>
  </si>
  <si>
    <t>z toho:    Záruky za závazky Exportní a garanční pojišťovny, a.s.</t>
  </si>
  <si>
    <t xml:space="preserve">                Záruky za závazky České exportní banky, a.s.</t>
  </si>
  <si>
    <t xml:space="preserve">   1) Příjemcem úvěru je Českomoravská záruční a rozvojová banka, a.s. </t>
  </si>
  <si>
    <t xml:space="preserve">   2) Stav záruky vyjadřuje nesplacenou jistinu; splátka v roce je včetně příslušenství </t>
  </si>
  <si>
    <t xml:space="preserve">   3) Garantovaná půjčka nebyla dosud čerpána</t>
  </si>
  <si>
    <t>Index    2020  /2019</t>
  </si>
  <si>
    <t>Index  2021  /2020</t>
  </si>
  <si>
    <t>Index  2022  /2021</t>
  </si>
  <si>
    <t>u SDV se prostředky, které mají být kryty příjmy z rozpočtu EU a z finančních mechanismů neuvádějí</t>
  </si>
  <si>
    <r>
      <rPr>
        <b/>
        <sz val="10"/>
        <rFont val="Times New Roman"/>
        <family val="1"/>
        <charset val="238"/>
      </rPr>
      <t>**)</t>
    </r>
    <r>
      <rPr>
        <sz val="10"/>
        <rFont val="Times New Roman"/>
        <family val="1"/>
        <charset val="238"/>
      </rPr>
      <t xml:space="preserve"> kapitol je pouze příjemcem podpory výzkumu, vývoje a inovací</t>
    </r>
  </si>
  <si>
    <t xml:space="preserve">STÁTNÍ ROZPOČET 2020 </t>
  </si>
  <si>
    <t>Státní rozpočet
 2021</t>
  </si>
  <si>
    <t>Státní rozpočet
 2022</t>
  </si>
  <si>
    <t xml:space="preserve">            dle UV č.257 z 15.4.2019 (Vlachovice)   na MPVM</t>
  </si>
  <si>
    <t>Celkem běžné výdaje</t>
  </si>
  <si>
    <t>Celkem kapitálové výdaje</t>
  </si>
  <si>
    <t>Celkem - výzkum vývoj a inovace</t>
  </si>
  <si>
    <t xml:space="preserve">VÝDAJE PODLE MEZINÁRODNÍCH SMLUV, NA ZÁKLADĚ KTERÝCH JSOU ČESKÉ REPUBLICE SVĚŘENY PENĚŽNÍ PROSTŘEDKY
 Z FINANČNÍCH MECHANISMŮ VČETNĚ STANOVENÉHO PODÍLU STÁTNÍHO ROZPOČTU 
</t>
  </si>
  <si>
    <t>Podíl státního rozpočtu</t>
  </si>
  <si>
    <t>Kryto příjmem z rozpočtu FM</t>
  </si>
  <si>
    <t>Příslušníci/vojáci</t>
  </si>
  <si>
    <t>A OSTATNÍ PLATBY ZA</t>
  </si>
  <si>
    <t>PROVEDENOU PRÁCI</t>
  </si>
  <si>
    <t>VÝVOJOVÁ ŘADA PROSTŘEDKŮ NA PLATY A OSTATNÍ PLATBY ZA PROVEDENOU PRÁCI, POČTY MÍST ZAMĚSTNANCŮ A PRŮMĚRNÉ PLATY V ORGANIZAČNÍCH SLOŽKÁCH STÁTU A PŘÍSPĚVKOVÝCH ORGANIZACÍCH (2016 - 2020)</t>
  </si>
  <si>
    <t>SZÚ  2018</t>
  </si>
  <si>
    <t>SR  2020</t>
  </si>
  <si>
    <t>Skutečnost 2015 *)</t>
  </si>
  <si>
    <t xml:space="preserve">            dle UV č. 274 ze dne 10. 4. 2017 (Skalička) od r. 2017</t>
  </si>
  <si>
    <t xml:space="preserve">            dle UV č.386 ze 3.6.2019 (horní Opava)   </t>
  </si>
  <si>
    <t>dle UV č. 257 ze dne 15. 4. 2019 (Vlachovice) od r. 2019</t>
  </si>
  <si>
    <t>x)</t>
  </si>
  <si>
    <t xml:space="preserve">x) vliv změny rozpočtové skladby </t>
  </si>
  <si>
    <t>Vývojová řada prostředků na platy a ostatní platby za provedenou práci, počty míst zaměstnanců a průměrné platy v organizačních složkách státu a příspěvkových organizacích (2016 - 2020)</t>
  </si>
  <si>
    <t>Tabulka č.18</t>
  </si>
  <si>
    <t xml:space="preserve">VÝDAJE </t>
  </si>
  <si>
    <t>Penzijní  připojištění a doplňkové penzijní spoření</t>
  </si>
  <si>
    <t>KAPITÁLOVÉ VÝDAJE PODLE KAPITOL</t>
  </si>
  <si>
    <t xml:space="preserve">Výkon funkce předsednictví ČR v Radě EU </t>
  </si>
  <si>
    <t>VÝDAJE, KTERÉ JSOU NEBO MAJÍ BÝT KRYTY Z ROZPOČTU EVROPSKÉ UNIE VČETNĚ STANOVENÉHO PODÍLU STÁTNÍHO ROZPOČTU NA FINANCOVÁNÍ TĚCHTO VÝDAJŮ VČETNĚ SPOLEČNÉ ZEMĚDĚLSKÉ POLITIKY</t>
  </si>
  <si>
    <t>Podíl státního rozpočtu nebo národní doplňkové platby</t>
  </si>
  <si>
    <t>Kryto příjmem z rozpočtu EU</t>
  </si>
  <si>
    <t>10400 - OP Zaměstnanost 2014+</t>
  </si>
  <si>
    <t>10602 - OP Životní prostředí - CF 2014+</t>
  </si>
  <si>
    <t>10905 - OP Technická pomoc - Ostatní 2014+</t>
  </si>
  <si>
    <t>CELKEM za kapitolu</t>
  </si>
  <si>
    <t>306 - Ministerstvo zahraničních věcí</t>
  </si>
  <si>
    <t>12001 - Jiné EU - Fond pro vnitřní bezpečnost 2014+</t>
  </si>
  <si>
    <t>12005 - Jiné EU - zahraniční rozvojová spolupráce s EK 2014+</t>
  </si>
  <si>
    <t>307 - Ministerstvo obrany</t>
  </si>
  <si>
    <t>10300 - OP Výzkum,vývoj a vzdělávání 2014+</t>
  </si>
  <si>
    <t>309 - Kancelář veřejného ochránce práv</t>
  </si>
  <si>
    <t>04746 - KP Hercule</t>
  </si>
  <si>
    <t>10902 - OP Technická pomoc Auditní orgán 2014+</t>
  </si>
  <si>
    <t>10903 - OP Technická pomoc Platební a certifikační orgán 2014+</t>
  </si>
  <si>
    <t>10904 - OP Technická pomoc CKB AFCOS 2014+</t>
  </si>
  <si>
    <t>12002 - Jiné EU - Azylový a migrační fond 2014+</t>
  </si>
  <si>
    <t>313 - Ministerstvo práce a sociálních věcí</t>
  </si>
  <si>
    <t>12003 - Jiné EU - Operační program Potravinové a materiální pomoci 2014+</t>
  </si>
  <si>
    <t>12105 - KP Program pro zaměstnanost a sociální inovace (EASI)</t>
  </si>
  <si>
    <t>04604 - Jiné programy/projekty EU - Evropská migrační síť</t>
  </si>
  <si>
    <t>10700 - Integrovaný regionální operační program 2014+</t>
  </si>
  <si>
    <t>11001 - Program přeshraniční spolupráce INTERREG V-A ČR - Pl 2014+</t>
  </si>
  <si>
    <t>11004 - Program přeshraniční spolupráce INTERREG V-A ČR - Bv 2014+</t>
  </si>
  <si>
    <t>12000 - Jiné EU 2014+</t>
  </si>
  <si>
    <t>315 - Ministerstvo životního prostředí</t>
  </si>
  <si>
    <t>04703 - KP Life+</t>
  </si>
  <si>
    <t>10601 - OP Životní prostředí - ERDF2014+</t>
  </si>
  <si>
    <t>11003 - Program přeshraniční spolupráce INTERREG V-A ČR - Rk 2014+</t>
  </si>
  <si>
    <t>11005 - Program přeshraniční spolupráce INTERREG V-A ČR - Ss 2014+</t>
  </si>
  <si>
    <t>11101 - OP nadnárodní spolupráce Central Europe 2014+</t>
  </si>
  <si>
    <t>11102 - OP nadnárodní spolupráce Danube 2014+</t>
  </si>
  <si>
    <t>11200 - OP meziregionální spolupráce</t>
  </si>
  <si>
    <t>10800 - OP Praha - pól růstu ČR 2014+</t>
  </si>
  <si>
    <t>10901 - OP Technická pomoc - MMR 2014+</t>
  </si>
  <si>
    <t>11000 - Programy přeshraniční spolupráce INTERREG V-A - Technická pomoc 2014+</t>
  </si>
  <si>
    <t>11100 - OP nadnárodní spolupráce - Technická pomoc 2014+</t>
  </si>
  <si>
    <t>322 - Ministerstvo průmyslu a obchodu</t>
  </si>
  <si>
    <t>10200 - OP Podnikání a inovace pro konkurenceschopnost 2014+</t>
  </si>
  <si>
    <t>z toho: výzkum vývoj a inovace</t>
  </si>
  <si>
    <t>12103 - KP COSME 2014+</t>
  </si>
  <si>
    <t>CELKEM za kapitolu - výzkum vývoj a inovace</t>
  </si>
  <si>
    <t>327 - Ministerstvo dopravy</t>
  </si>
  <si>
    <t>10501 - OP Doprava - ERDF 2014+</t>
  </si>
  <si>
    <t>10502 - OP Doprava - CF 2014+</t>
  </si>
  <si>
    <t>12101 - KP - Nástroj pro propojení Evropy 2014+</t>
  </si>
  <si>
    <t>329 - Ministerstvo zemědělství</t>
  </si>
  <si>
    <t>04603 - Jiné programy/projekty EU - Veterinární opatření</t>
  </si>
  <si>
    <t>10100 - OP Rybářství 2014+</t>
  </si>
  <si>
    <t>12104 - KP Horizont 2020 2014+</t>
  </si>
  <si>
    <t>13000 - Program rozvoje venkova 2014+</t>
  </si>
  <si>
    <t>13100 - Přímé platby zemědělcům 2014+</t>
  </si>
  <si>
    <t>13201 - Společná organizace trhu - mimo včely 2014+</t>
  </si>
  <si>
    <t>13202 - Společná organizace trhu - včely 2014+</t>
  </si>
  <si>
    <t>04710 - KP Eurostar</t>
  </si>
  <si>
    <t>12108 - KP Erasmus +</t>
  </si>
  <si>
    <t>12109 - KP 3. Akční program v oblasti zdraví</t>
  </si>
  <si>
    <t>344 - Úřad průmyslového vlastnictví</t>
  </si>
  <si>
    <t>04716 - KP Kooperační program s EUIPO</t>
  </si>
  <si>
    <t>345 - Český statistický úřad</t>
  </si>
  <si>
    <t>12106 - KP Statistický program ES 2014+</t>
  </si>
  <si>
    <t>346 - Český úřad zeměměřický a katastrální</t>
  </si>
  <si>
    <t>348 - Český báňský úřad</t>
  </si>
  <si>
    <t>355 - Ústav pro studium totalitních režimů</t>
  </si>
  <si>
    <t>361 - Akademie věd České republiky</t>
  </si>
  <si>
    <t>Celkem Operační programy 2014+</t>
  </si>
  <si>
    <t>Celkem Společná zemědělská politika 2014+</t>
  </si>
  <si>
    <t>Celkem Komunitární programy a jiné</t>
  </si>
  <si>
    <t>Tabulka č.  16</t>
  </si>
  <si>
    <t>Čj.: MF – 14 180/2019/1104-58</t>
  </si>
  <si>
    <t>C.</t>
  </si>
  <si>
    <t>Skutečnost 2018 *)</t>
  </si>
  <si>
    <t xml:space="preserve">Skutečnost 2016 *)
 2016 </t>
  </si>
  <si>
    <t>Skutečnost
 2017 *)</t>
  </si>
  <si>
    <t>Skutečnost
 2018 *)</t>
  </si>
  <si>
    <t>Případné rozdíly v korunách v údajích za skutečnost let 2015-2018 mezi tabulkami č. 1 až 6 vznikají z důvodu zaokrouhlování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</si>
</sst>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1" formatCode="_-* #,##0\ _K_č_-;\-* #,##0\ _K_č_-;_-* &quot;-&quot;\ _K_č_-;_-@_-"/>
    <numFmt numFmtId="43" formatCode="_-* #,##0.00\ _K_č_-;\-* #,##0.00\ _K_č_-;_-* &quot;-&quot;??\ _K_č_-;_-@_-"/>
    <numFmt numFmtId="164" formatCode="#,##0;[Red]&quot;NELZE !&quot;"/>
    <numFmt numFmtId="165" formatCode="0.0"/>
    <numFmt numFmtId="166" formatCode="#,###,##0"/>
    <numFmt numFmtId="167" formatCode="#,##0.0;[Red]&quot;NELZE !&quot;"/>
    <numFmt numFmtId="168" formatCode="#,###,##0.0"/>
    <numFmt numFmtId="169" formatCode="#,##0.0"/>
    <numFmt numFmtId="170" formatCode="\ #,###,##0"/>
    <numFmt numFmtId="171" formatCode="#\ ###\ ##0"/>
    <numFmt numFmtId="172" formatCode="#,##0_ ;\-#,##0\ "/>
    <numFmt numFmtId="173" formatCode="#.00\ ###\ ##0"/>
    <numFmt numFmtId="174" formatCode="#,##0.000"/>
    <numFmt numFmtId="175" formatCode="d/\ m\Řs\ˇ\c\ yyyy"/>
    <numFmt numFmtId="176" formatCode="m\o\n\th\ d\,\ \y\y\y\y"/>
    <numFmt numFmtId="177" formatCode="@*."/>
    <numFmt numFmtId="178" formatCode="_ @*."/>
    <numFmt numFmtId="179" formatCode="__@*."/>
    <numFmt numFmtId="180" formatCode="___ @*."/>
    <numFmt numFmtId="181" formatCode="#,##0&quot; &quot;"/>
    <numFmt numFmtId="182" formatCode="_-* #,##0_-;\-* #,##0_-;_-* &quot;-&quot;_-;_-@_-"/>
    <numFmt numFmtId="183" formatCode="\ #,###,##0.0"/>
    <numFmt numFmtId="184" formatCode="_-* #,##0.000000\ _K_č_-;\-* #,##0.000000\ _K_č_-;_-* &quot;-&quot;\ _K_č_-;_-@_-"/>
    <numFmt numFmtId="185" formatCode="###\ ###\ ###\ ###\ ##0;[Red]\-###\ ###\ ###\ ###\ ##0"/>
  </numFmts>
  <fonts count="18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8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2"/>
      <color indexed="8"/>
      <name val="Times New Roman CE"/>
      <family val="1"/>
      <charset val="238"/>
    </font>
    <font>
      <sz val="10"/>
      <color indexed="12"/>
      <name val="Times New Roman CE"/>
      <family val="1"/>
      <charset val="238"/>
    </font>
    <font>
      <sz val="10"/>
      <color indexed="56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i/>
      <sz val="10"/>
      <color indexed="8"/>
      <name val="Times New Roman CE"/>
      <family val="1"/>
      <charset val="238"/>
    </font>
    <font>
      <sz val="9"/>
      <name val="Times New Roman CE"/>
      <family val="1"/>
      <charset val="238"/>
    </font>
    <font>
      <b/>
      <sz val="12"/>
      <color indexed="12"/>
      <name val="Times New Roman CE"/>
      <family val="1"/>
      <charset val="238"/>
    </font>
    <font>
      <b/>
      <sz val="8"/>
      <color indexed="12"/>
      <name val="Times New Roman CE"/>
      <family val="1"/>
      <charset val="238"/>
    </font>
    <font>
      <b/>
      <sz val="10"/>
      <color indexed="12"/>
      <name val="Times New Roman CE"/>
      <family val="1"/>
      <charset val="238"/>
    </font>
    <font>
      <sz val="8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color indexed="56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 CE"/>
    </font>
    <font>
      <b/>
      <sz val="11"/>
      <name val="Times New Roman CE"/>
      <family val="1"/>
      <charset val="238"/>
    </font>
    <font>
      <sz val="11"/>
      <color indexed="12"/>
      <name val="Times New Roman CE"/>
      <family val="1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4"/>
      <name val="Times New Roman CE"/>
      <family val="1"/>
      <charset val="238"/>
    </font>
    <font>
      <sz val="11"/>
      <name val="Times New Roman CE"/>
      <charset val="238"/>
    </font>
    <font>
      <sz val="8"/>
      <name val="Arial CE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6"/>
      <name val="Times New Roman"/>
      <family val="1"/>
    </font>
    <font>
      <sz val="16"/>
      <name val="Times New Roman"/>
      <family val="1"/>
    </font>
    <font>
      <i/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i/>
      <sz val="8"/>
      <name val="Times New Roman"/>
      <family val="1"/>
    </font>
    <font>
      <b/>
      <i/>
      <sz val="9"/>
      <name val="Times New Roman"/>
      <family val="1"/>
    </font>
    <font>
      <sz val="9"/>
      <color indexed="10"/>
      <name val="Times New Roman"/>
      <family val="1"/>
    </font>
    <font>
      <sz val="8"/>
      <name val="Arial CE"/>
      <charset val="238"/>
    </font>
    <font>
      <sz val="1"/>
      <color indexed="8"/>
      <name val="Courier"/>
      <family val="1"/>
      <charset val="238"/>
    </font>
    <font>
      <b/>
      <sz val="1"/>
      <color indexed="8"/>
      <name val="Courier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 CE"/>
      <charset val="238"/>
    </font>
    <font>
      <b/>
      <sz val="10"/>
      <color indexed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color indexed="14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charset val="238"/>
    </font>
    <font>
      <sz val="10"/>
      <color indexed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Times New Roman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b/>
      <vertAlign val="superscript"/>
      <sz val="12"/>
      <name val="Times New Roman"/>
      <family val="1"/>
      <charset val="238"/>
    </font>
    <font>
      <vertAlign val="superscript"/>
      <sz val="10"/>
      <name val="Times New Roman CE"/>
      <charset val="238"/>
    </font>
    <font>
      <sz val="22"/>
      <name val="Times New Roman"/>
      <family val="1"/>
      <charset val="238"/>
    </font>
    <font>
      <b/>
      <sz val="22"/>
      <name val="Times New Roman"/>
      <family val="1"/>
      <charset val="238"/>
    </font>
    <font>
      <strike/>
      <sz val="10"/>
      <name val="Times New Roman CE"/>
      <family val="1"/>
      <charset val="238"/>
    </font>
    <font>
      <i/>
      <sz val="11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10"/>
      <color indexed="10"/>
      <name val="Times New Roman"/>
      <family val="1"/>
    </font>
    <font>
      <sz val="10"/>
      <name val="Arial"/>
      <family val="2"/>
      <charset val="238"/>
    </font>
    <font>
      <sz val="10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rgb="FF00B05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name val="Times New Roman CE"/>
      <charset val="238"/>
    </font>
    <font>
      <i/>
      <sz val="10"/>
      <name val="Arial"/>
      <family val="2"/>
      <charset val="238"/>
    </font>
    <font>
      <b/>
      <sz val="9"/>
      <name val="Arial Narrow"/>
      <family val="2"/>
    </font>
    <font>
      <sz val="9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indexed="63"/>
      <name val="Calibri"/>
      <family val="2"/>
    </font>
    <font>
      <b/>
      <sz val="10"/>
      <color indexed="3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3"/>
      <name val="Times New Roman"/>
      <family val="1"/>
      <charset val="238"/>
    </font>
    <font>
      <strike/>
      <sz val="10"/>
      <name val="Times New Roman CE"/>
      <charset val="238"/>
    </font>
    <font>
      <sz val="10"/>
      <color rgb="FF0000FF"/>
      <name val="Times New Roman CE"/>
      <charset val="238"/>
    </font>
    <font>
      <b/>
      <sz val="10"/>
      <color rgb="FF0000FF"/>
      <name val="Times New Roman CE"/>
      <charset val="238"/>
    </font>
    <font>
      <b/>
      <i/>
      <sz val="9"/>
      <name val="Times New Roman CE"/>
      <family val="1"/>
      <charset val="238"/>
    </font>
    <font>
      <sz val="12"/>
      <name val="Times New Roman CE"/>
      <charset val="238"/>
    </font>
    <font>
      <b/>
      <i/>
      <vertAlign val="superscript"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0"/>
      <color indexed="8"/>
      <name val="Arial"/>
      <family val="2"/>
      <charset val="238"/>
    </font>
    <font>
      <b/>
      <i/>
      <sz val="10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20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trike/>
      <sz val="20"/>
      <color theme="1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20"/>
      <color theme="1"/>
      <name val="Times New Roman"/>
      <family val="1"/>
      <charset val="238"/>
    </font>
    <font>
      <b/>
      <i/>
      <sz val="2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9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8"/>
        <bgColor indexed="64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8"/>
      </top>
      <bottom/>
      <diagonal/>
    </border>
    <border>
      <left style="thick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dashed">
        <color indexed="64"/>
      </diagonal>
    </border>
    <border diagonalUp="1">
      <left style="medium">
        <color indexed="64"/>
      </left>
      <right style="thick">
        <color indexed="64"/>
      </right>
      <top style="medium">
        <color indexed="64"/>
      </top>
      <bottom/>
      <diagonal style="dashed">
        <color indexed="64"/>
      </diagonal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dashed">
        <color indexed="64"/>
      </diagonal>
    </border>
    <border diagonalUp="1">
      <left style="medium">
        <color indexed="64"/>
      </left>
      <right style="thick">
        <color indexed="64"/>
      </right>
      <top style="thin">
        <color indexed="64"/>
      </top>
      <bottom/>
      <diagonal style="dashed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dashed">
        <color indexed="64"/>
      </diagonal>
    </border>
    <border diagonalUp="1">
      <left style="medium">
        <color indexed="64"/>
      </left>
      <right style="thick">
        <color indexed="64"/>
      </right>
      <top/>
      <bottom/>
      <diagonal style="dashed">
        <color indexed="64"/>
      </diagonal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2"/>
      </bottom>
      <diagonal/>
    </border>
    <border>
      <left/>
      <right style="thin">
        <color rgb="FF000000"/>
      </right>
      <top style="thin">
        <color rgb="FF000000"/>
      </top>
      <bottom style="thin">
        <color theme="2"/>
      </bottom>
      <diagonal/>
    </border>
    <border>
      <left style="thin">
        <color rgb="FF000000"/>
      </left>
      <right style="thin">
        <color rgb="FF000000"/>
      </right>
      <top style="thin">
        <color theme="2"/>
      </top>
      <bottom style="thin">
        <color theme="2"/>
      </bottom>
      <diagonal/>
    </border>
    <border>
      <left/>
      <right style="thin">
        <color rgb="FF000000"/>
      </right>
      <top style="thin">
        <color theme="2"/>
      </top>
      <bottom style="thin">
        <color theme="2"/>
      </bottom>
      <diagonal/>
    </border>
    <border>
      <left style="thin">
        <color rgb="FF000000"/>
      </left>
      <right style="thin">
        <color rgb="FF000000"/>
      </right>
      <top style="thin">
        <color theme="2"/>
      </top>
      <bottom style="thin">
        <color rgb="FF000000"/>
      </bottom>
      <diagonal/>
    </border>
    <border>
      <left/>
      <right style="thin">
        <color rgb="FF000000"/>
      </right>
      <top style="thin">
        <color theme="2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D4D4D4"/>
      </bottom>
      <diagonal/>
    </border>
    <border>
      <left style="thin">
        <color rgb="FF000000"/>
      </left>
      <right style="thin">
        <color rgb="FF000000"/>
      </right>
      <top/>
      <bottom style="thin">
        <color rgb="FFD4D4D4"/>
      </bottom>
      <diagonal/>
    </border>
    <border>
      <left style="thin">
        <color rgb="FF000000"/>
      </left>
      <right/>
      <top style="thin">
        <color rgb="FFD4D4D4"/>
      </top>
      <bottom style="thin">
        <color rgb="FFD4D4D4"/>
      </bottom>
      <diagonal/>
    </border>
    <border>
      <left/>
      <right style="thin">
        <color rgb="FF000000"/>
      </right>
      <top style="thin">
        <color rgb="FFD4D4D4"/>
      </top>
      <bottom style="thin">
        <color rgb="FFD4D4D4"/>
      </bottom>
      <diagonal/>
    </border>
    <border>
      <left/>
      <right style="thin">
        <color rgb="FF000000"/>
      </right>
      <top style="thin">
        <color rgb="FF000000"/>
      </top>
      <bottom style="thin">
        <color rgb="FFD4D4D4"/>
      </bottom>
      <diagonal/>
    </border>
    <border>
      <left style="thin">
        <color rgb="FF000000"/>
      </left>
      <right/>
      <top style="thin">
        <color rgb="FFD4D4D4"/>
      </top>
      <bottom style="thin">
        <color rgb="FF000000"/>
      </bottom>
      <diagonal/>
    </border>
    <border>
      <left/>
      <right style="thin">
        <color rgb="FF000000"/>
      </right>
      <top style="thin">
        <color rgb="FFD4D4D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8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D4D4D4"/>
      </top>
      <bottom style="thin">
        <color indexed="64"/>
      </bottom>
      <diagonal/>
    </border>
    <border>
      <left/>
      <right style="thin">
        <color rgb="FF000000"/>
      </right>
      <top style="thin">
        <color rgb="FFD4D4D4"/>
      </top>
      <bottom style="thin">
        <color indexed="64"/>
      </bottom>
      <diagonal/>
    </border>
    <border>
      <left style="thin">
        <color rgb="FF000000"/>
      </left>
      <right/>
      <top style="thin">
        <color rgb="FFD4D4D4"/>
      </top>
      <bottom style="thin">
        <color indexed="64"/>
      </bottom>
      <diagonal/>
    </border>
  </borders>
  <cellStyleXfs count="403">
    <xf numFmtId="0" fontId="0" fillId="0" borderId="0"/>
    <xf numFmtId="0" fontId="60" fillId="0" borderId="0">
      <protection locked="0"/>
    </xf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5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0" fontId="60" fillId="0" borderId="1">
      <protection locked="0"/>
    </xf>
    <xf numFmtId="0" fontId="60" fillId="0" borderId="0">
      <protection locked="0"/>
    </xf>
    <xf numFmtId="0" fontId="60" fillId="0" borderId="0">
      <protection locked="0"/>
    </xf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6" fontId="60" fillId="0" borderId="0">
      <protection locked="0"/>
    </xf>
    <xf numFmtId="175" fontId="60" fillId="0" borderId="0">
      <protection locked="0"/>
    </xf>
    <xf numFmtId="0" fontId="60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74" fillId="3" borderId="0" applyNumberFormat="0" applyBorder="0" applyAlignment="0" applyProtection="0"/>
    <xf numFmtId="0" fontId="75" fillId="16" borderId="2" applyNumberFormat="0" applyAlignment="0" applyProtection="0"/>
    <xf numFmtId="0" fontId="60" fillId="0" borderId="0">
      <protection locked="0"/>
    </xf>
    <xf numFmtId="0" fontId="76" fillId="0" borderId="3" applyNumberFormat="0" applyFill="0" applyAlignment="0" applyProtection="0"/>
    <xf numFmtId="0" fontId="77" fillId="0" borderId="4" applyNumberFormat="0" applyFill="0" applyAlignment="0" applyProtection="0"/>
    <xf numFmtId="0" fontId="78" fillId="0" borderId="5" applyNumberFormat="0" applyFill="0" applyAlignment="0" applyProtection="0"/>
    <xf numFmtId="0" fontId="78" fillId="0" borderId="0" applyNumberFormat="0" applyFill="0" applyBorder="0" applyAlignment="0" applyProtection="0"/>
    <xf numFmtId="0" fontId="61" fillId="0" borderId="0">
      <protection locked="0"/>
    </xf>
    <xf numFmtId="0" fontId="61" fillId="0" borderId="0">
      <protection locked="0"/>
    </xf>
    <xf numFmtId="0" fontId="79" fillId="0" borderId="0" applyNumberFormat="0" applyFill="0" applyBorder="0" applyAlignment="0" applyProtection="0"/>
    <xf numFmtId="0" fontId="80" fillId="17" borderId="0" applyNumberFormat="0" applyBorder="0" applyAlignment="0" applyProtection="0"/>
    <xf numFmtId="0" fontId="69" fillId="0" borderId="0"/>
    <xf numFmtId="0" fontId="6" fillId="0" borderId="0"/>
    <xf numFmtId="0" fontId="102" fillId="0" borderId="0"/>
    <xf numFmtId="0" fontId="102" fillId="0" borderId="0"/>
    <xf numFmtId="0" fontId="35" fillId="0" borderId="0"/>
    <xf numFmtId="0" fontId="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3" fillId="0" borderId="0"/>
    <xf numFmtId="0" fontId="60" fillId="0" borderId="0">
      <protection locked="0"/>
    </xf>
    <xf numFmtId="0" fontId="60" fillId="0" borderId="0">
      <protection locked="0"/>
    </xf>
    <xf numFmtId="0" fontId="46" fillId="18" borderId="6" applyNumberFormat="0" applyFont="0" applyAlignment="0" applyProtection="0"/>
    <xf numFmtId="0" fontId="81" fillId="0" borderId="7" applyNumberFormat="0" applyFill="0" applyAlignment="0" applyProtection="0"/>
    <xf numFmtId="4" fontId="89" fillId="19" borderId="8" applyNumberFormat="0" applyProtection="0">
      <alignment vertical="center"/>
    </xf>
    <xf numFmtId="4" fontId="89" fillId="19" borderId="8" applyNumberFormat="0" applyProtection="0">
      <alignment horizontal="left" vertical="center" indent="1"/>
    </xf>
    <xf numFmtId="4" fontId="90" fillId="14" borderId="8" applyNumberFormat="0" applyProtection="0">
      <alignment horizontal="left" vertical="center" indent="1"/>
    </xf>
    <xf numFmtId="4" fontId="90" fillId="0" borderId="8" applyNumberFormat="0" applyProtection="0">
      <alignment horizontal="right" vertical="center"/>
    </xf>
    <xf numFmtId="4" fontId="90" fillId="14" borderId="8" applyNumberFormat="0" applyProtection="0">
      <alignment horizontal="left" vertical="center" indent="1"/>
    </xf>
    <xf numFmtId="0" fontId="82" fillId="4" borderId="0" applyNumberFormat="0" applyBorder="0" applyAlignment="0" applyProtection="0"/>
    <xf numFmtId="0" fontId="83" fillId="0" borderId="0" applyNumberFormat="0" applyFill="0" applyBorder="0" applyAlignment="0" applyProtection="0"/>
    <xf numFmtId="0" fontId="60" fillId="0" borderId="1">
      <protection locked="0"/>
    </xf>
    <xf numFmtId="0" fontId="84" fillId="7" borderId="9" applyNumberFormat="0" applyAlignment="0" applyProtection="0"/>
    <xf numFmtId="0" fontId="85" fillId="20" borderId="9" applyNumberFormat="0" applyAlignment="0" applyProtection="0"/>
    <xf numFmtId="0" fontId="86" fillId="20" borderId="10" applyNumberFormat="0" applyAlignment="0" applyProtection="0"/>
    <xf numFmtId="0" fontId="87" fillId="0" borderId="0" applyNumberFormat="0" applyFill="0" applyBorder="0" applyAlignment="0" applyProtection="0"/>
    <xf numFmtId="0" fontId="73" fillId="21" borderId="0" applyNumberFormat="0" applyBorder="0" applyAlignment="0" applyProtection="0"/>
    <xf numFmtId="0" fontId="73" fillId="22" borderId="0" applyNumberFormat="0" applyBorder="0" applyAlignment="0" applyProtection="0"/>
    <xf numFmtId="0" fontId="73" fillId="23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24" borderId="0" applyNumberFormat="0" applyBorder="0" applyAlignment="0" applyProtection="0"/>
    <xf numFmtId="0" fontId="5" fillId="0" borderId="0"/>
    <xf numFmtId="0" fontId="107" fillId="0" borderId="0" applyNumberFormat="0" applyFill="0" applyBorder="0" applyAlignment="0" applyProtection="0"/>
    <xf numFmtId="0" fontId="108" fillId="0" borderId="107" applyNumberFormat="0" applyFill="0" applyAlignment="0" applyProtection="0"/>
    <xf numFmtId="0" fontId="109" fillId="0" borderId="108" applyNumberFormat="0" applyFill="0" applyAlignment="0" applyProtection="0"/>
    <xf numFmtId="0" fontId="110" fillId="0" borderId="109" applyNumberFormat="0" applyFill="0" applyAlignment="0" applyProtection="0"/>
    <xf numFmtId="0" fontId="110" fillId="0" borderId="0" applyNumberFormat="0" applyFill="0" applyBorder="0" applyAlignment="0" applyProtection="0"/>
    <xf numFmtId="0" fontId="111" fillId="31" borderId="0" applyNumberFormat="0" applyBorder="0" applyAlignment="0" applyProtection="0"/>
    <xf numFmtId="0" fontId="112" fillId="32" borderId="0" applyNumberFormat="0" applyBorder="0" applyAlignment="0" applyProtection="0"/>
    <xf numFmtId="0" fontId="113" fillId="33" borderId="0" applyNumberFormat="0" applyBorder="0" applyAlignment="0" applyProtection="0"/>
    <xf numFmtId="0" fontId="114" fillId="34" borderId="110" applyNumberFormat="0" applyAlignment="0" applyProtection="0"/>
    <xf numFmtId="0" fontId="115" fillId="35" borderId="111" applyNumberFormat="0" applyAlignment="0" applyProtection="0"/>
    <xf numFmtId="0" fontId="116" fillId="35" borderId="110" applyNumberFormat="0" applyAlignment="0" applyProtection="0"/>
    <xf numFmtId="0" fontId="117" fillId="0" borderId="112" applyNumberFormat="0" applyFill="0" applyAlignment="0" applyProtection="0"/>
    <xf numFmtId="0" fontId="118" fillId="36" borderId="113" applyNumberFormat="0" applyAlignment="0" applyProtection="0"/>
    <xf numFmtId="0" fontId="119" fillId="0" borderId="0" applyNumberFormat="0" applyFill="0" applyBorder="0" applyAlignment="0" applyProtection="0"/>
    <xf numFmtId="0" fontId="5" fillId="37" borderId="114" applyNumberFormat="0" applyFont="0" applyAlignment="0" applyProtection="0"/>
    <xf numFmtId="0" fontId="120" fillId="0" borderId="0" applyNumberFormat="0" applyFill="0" applyBorder="0" applyAlignment="0" applyProtection="0"/>
    <xf numFmtId="0" fontId="121" fillId="0" borderId="115" applyNumberFormat="0" applyFill="0" applyAlignment="0" applyProtection="0"/>
    <xf numFmtId="0" fontId="122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122" fillId="41" borderId="0" applyNumberFormat="0" applyBorder="0" applyAlignment="0" applyProtection="0"/>
    <xf numFmtId="0" fontId="122" fillId="42" borderId="0" applyNumberFormat="0" applyBorder="0" applyAlignment="0" applyProtection="0"/>
    <xf numFmtId="0" fontId="5" fillId="43" borderId="0" applyNumberFormat="0" applyBorder="0" applyAlignment="0" applyProtection="0"/>
    <xf numFmtId="0" fontId="5" fillId="44" borderId="0" applyNumberFormat="0" applyBorder="0" applyAlignment="0" applyProtection="0"/>
    <xf numFmtId="0" fontId="122" fillId="45" borderId="0" applyNumberFormat="0" applyBorder="0" applyAlignment="0" applyProtection="0"/>
    <xf numFmtId="0" fontId="122" fillId="46" borderId="0" applyNumberFormat="0" applyBorder="0" applyAlignment="0" applyProtection="0"/>
    <xf numFmtId="0" fontId="5" fillId="47" borderId="0" applyNumberFormat="0" applyBorder="0" applyAlignment="0" applyProtection="0"/>
    <xf numFmtId="0" fontId="5" fillId="48" borderId="0" applyNumberFormat="0" applyBorder="0" applyAlignment="0" applyProtection="0"/>
    <xf numFmtId="0" fontId="122" fillId="49" borderId="0" applyNumberFormat="0" applyBorder="0" applyAlignment="0" applyProtection="0"/>
    <xf numFmtId="0" fontId="122" fillId="50" borderId="0" applyNumberFormat="0" applyBorder="0" applyAlignment="0" applyProtection="0"/>
    <xf numFmtId="0" fontId="5" fillId="51" borderId="0" applyNumberFormat="0" applyBorder="0" applyAlignment="0" applyProtection="0"/>
    <xf numFmtId="0" fontId="5" fillId="52" borderId="0" applyNumberFormat="0" applyBorder="0" applyAlignment="0" applyProtection="0"/>
    <xf numFmtId="0" fontId="122" fillId="53" borderId="0" applyNumberFormat="0" applyBorder="0" applyAlignment="0" applyProtection="0"/>
    <xf numFmtId="0" fontId="122" fillId="54" borderId="0" applyNumberFormat="0" applyBorder="0" applyAlignment="0" applyProtection="0"/>
    <xf numFmtId="0" fontId="5" fillId="55" borderId="0" applyNumberFormat="0" applyBorder="0" applyAlignment="0" applyProtection="0"/>
    <xf numFmtId="0" fontId="5" fillId="56" borderId="0" applyNumberFormat="0" applyBorder="0" applyAlignment="0" applyProtection="0"/>
    <xf numFmtId="0" fontId="122" fillId="57" borderId="0" applyNumberFormat="0" applyBorder="0" applyAlignment="0" applyProtection="0"/>
    <xf numFmtId="0" fontId="122" fillId="58" borderId="0" applyNumberFormat="0" applyBorder="0" applyAlignment="0" applyProtection="0"/>
    <xf numFmtId="0" fontId="5" fillId="59" borderId="0" applyNumberFormat="0" applyBorder="0" applyAlignment="0" applyProtection="0"/>
    <xf numFmtId="0" fontId="5" fillId="60" borderId="0" applyNumberFormat="0" applyBorder="0" applyAlignment="0" applyProtection="0"/>
    <xf numFmtId="0" fontId="122" fillId="61" borderId="0" applyNumberFormat="0" applyBorder="0" applyAlignment="0" applyProtection="0"/>
    <xf numFmtId="0" fontId="4" fillId="0" borderId="0"/>
    <xf numFmtId="0" fontId="6" fillId="0" borderId="0"/>
    <xf numFmtId="0" fontId="6" fillId="0" borderId="0"/>
    <xf numFmtId="0" fontId="3" fillId="0" borderId="0"/>
    <xf numFmtId="0" fontId="3" fillId="0" borderId="0"/>
    <xf numFmtId="177" fontId="125" fillId="0" borderId="0" applyProtection="0">
      <alignment wrapText="1"/>
    </xf>
    <xf numFmtId="177" fontId="125" fillId="0" borderId="0" applyProtection="0">
      <alignment wrapText="1"/>
    </xf>
    <xf numFmtId="177" fontId="125" fillId="0" borderId="0" applyProtection="0">
      <alignment wrapText="1"/>
    </xf>
    <xf numFmtId="178" fontId="125" fillId="0" borderId="0"/>
    <xf numFmtId="179" fontId="126" fillId="0" borderId="0" applyProtection="0"/>
    <xf numFmtId="179" fontId="125" fillId="0" borderId="0"/>
    <xf numFmtId="0" fontId="72" fillId="2" borderId="0" applyNumberFormat="0" applyBorder="0" applyAlignment="0" applyProtection="0"/>
    <xf numFmtId="0" fontId="72" fillId="2" borderId="0" applyNumberFormat="0" applyBorder="0" applyAlignment="0" applyProtection="0"/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5" borderId="0" applyNumberFormat="0" applyBorder="0" applyAlignment="0" applyProtection="0"/>
    <xf numFmtId="0" fontId="72" fillId="5" borderId="0" applyNumberFormat="0" applyBorder="0" applyAlignment="0" applyProtection="0"/>
    <xf numFmtId="0" fontId="72" fillId="5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2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5" borderId="0" applyNumberFormat="0" applyBorder="0" applyAlignment="0" applyProtection="0"/>
    <xf numFmtId="0" fontId="72" fillId="6" borderId="0" applyNumberFormat="0" applyBorder="0" applyAlignment="0" applyProtection="0"/>
    <xf numFmtId="0" fontId="72" fillId="7" borderId="0" applyNumberFormat="0" applyBorder="0" applyAlignment="0" applyProtection="0"/>
    <xf numFmtId="180" fontId="126" fillId="0" borderId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5" borderId="0" applyNumberFormat="0" applyBorder="0" applyAlignment="0" applyProtection="0"/>
    <xf numFmtId="0" fontId="72" fillId="5" borderId="0" applyNumberFormat="0" applyBorder="0" applyAlignment="0" applyProtection="0"/>
    <xf numFmtId="0" fontId="72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11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0" fontId="73" fillId="12" borderId="0" applyNumberFormat="0" applyBorder="0" applyAlignment="0" applyProtection="0"/>
    <xf numFmtId="0" fontId="73" fillId="9" borderId="0" applyNumberFormat="0" applyBorder="0" applyAlignment="0" applyProtection="0"/>
    <xf numFmtId="0" fontId="73" fillId="10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15" borderId="0" applyNumberFormat="0" applyBorder="0" applyAlignment="0" applyProtection="0"/>
    <xf numFmtId="0" fontId="73" fillId="21" borderId="0" applyNumberFormat="0" applyBorder="0" applyAlignment="0" applyProtection="0"/>
    <xf numFmtId="0" fontId="127" fillId="62" borderId="0" applyNumberFormat="0" applyBorder="0" applyAlignment="0" applyProtection="0"/>
    <xf numFmtId="0" fontId="127" fillId="63" borderId="0" applyNumberFormat="0" applyBorder="0" applyAlignment="0" applyProtection="0"/>
    <xf numFmtId="0" fontId="128" fillId="64" borderId="0" applyNumberFormat="0" applyBorder="0" applyAlignment="0" applyProtection="0"/>
    <xf numFmtId="0" fontId="73" fillId="22" borderId="0" applyNumberFormat="0" applyBorder="0" applyAlignment="0" applyProtection="0"/>
    <xf numFmtId="0" fontId="127" fillId="65" borderId="0" applyNumberFormat="0" applyBorder="0" applyAlignment="0" applyProtection="0"/>
    <xf numFmtId="0" fontId="127" fillId="66" borderId="0" applyNumberFormat="0" applyBorder="0" applyAlignment="0" applyProtection="0"/>
    <xf numFmtId="0" fontId="128" fillId="67" borderId="0" applyNumberFormat="0" applyBorder="0" applyAlignment="0" applyProtection="0"/>
    <xf numFmtId="0" fontId="73" fillId="23" borderId="0" applyNumberFormat="0" applyBorder="0" applyAlignment="0" applyProtection="0"/>
    <xf numFmtId="0" fontId="127" fillId="68" borderId="0" applyNumberFormat="0" applyBorder="0" applyAlignment="0" applyProtection="0"/>
    <xf numFmtId="0" fontId="127" fillId="69" borderId="0" applyNumberFormat="0" applyBorder="0" applyAlignment="0" applyProtection="0"/>
    <xf numFmtId="0" fontId="128" fillId="70" borderId="0" applyNumberFormat="0" applyBorder="0" applyAlignment="0" applyProtection="0"/>
    <xf numFmtId="0" fontId="73" fillId="13" borderId="0" applyNumberFormat="0" applyBorder="0" applyAlignment="0" applyProtection="0"/>
    <xf numFmtId="0" fontId="127" fillId="65" borderId="0" applyNumberFormat="0" applyBorder="0" applyAlignment="0" applyProtection="0"/>
    <xf numFmtId="0" fontId="127" fillId="71" borderId="0" applyNumberFormat="0" applyBorder="0" applyAlignment="0" applyProtection="0"/>
    <xf numFmtId="0" fontId="128" fillId="66" borderId="0" applyNumberFormat="0" applyBorder="0" applyAlignment="0" applyProtection="0"/>
    <xf numFmtId="0" fontId="73" fillId="14" borderId="0" applyNumberFormat="0" applyBorder="0" applyAlignment="0" applyProtection="0"/>
    <xf numFmtId="0" fontId="127" fillId="72" borderId="0" applyNumberFormat="0" applyBorder="0" applyAlignment="0" applyProtection="0"/>
    <xf numFmtId="0" fontId="127" fillId="73" borderId="0" applyNumberFormat="0" applyBorder="0" applyAlignment="0" applyProtection="0"/>
    <xf numFmtId="0" fontId="128" fillId="64" borderId="0" applyNumberFormat="0" applyBorder="0" applyAlignment="0" applyProtection="0"/>
    <xf numFmtId="0" fontId="73" fillId="24" borderId="0" applyNumberFormat="0" applyBorder="0" applyAlignment="0" applyProtection="0"/>
    <xf numFmtId="0" fontId="127" fillId="74" borderId="0" applyNumberFormat="0" applyBorder="0" applyAlignment="0" applyProtection="0"/>
    <xf numFmtId="0" fontId="127" fillId="75" borderId="0" applyNumberFormat="0" applyBorder="0" applyAlignment="0" applyProtection="0"/>
    <xf numFmtId="0" fontId="128" fillId="76" borderId="0" applyNumberFormat="0" applyBorder="0" applyAlignment="0" applyProtection="0"/>
    <xf numFmtId="0" fontId="129" fillId="67" borderId="0" applyNumberFormat="0" applyBorder="0" applyAlignment="0" applyProtection="0"/>
    <xf numFmtId="0" fontId="130" fillId="77" borderId="9" applyNumberFormat="0" applyAlignment="0" applyProtection="0"/>
    <xf numFmtId="0" fontId="131" fillId="0" borderId="132" applyNumberFormat="0" applyFill="0" applyAlignment="0" applyProtection="0"/>
    <xf numFmtId="181" fontId="6" fillId="0" borderId="0"/>
    <xf numFmtId="182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1" fontId="2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132" fillId="78" borderId="0" applyNumberFormat="0" applyBorder="0" applyAlignment="0" applyProtection="0"/>
    <xf numFmtId="0" fontId="132" fillId="79" borderId="0" applyNumberFormat="0" applyBorder="0" applyAlignment="0" applyProtection="0"/>
    <xf numFmtId="0" fontId="132" fillId="80" borderId="0" applyNumberFormat="0" applyBorder="0" applyAlignment="0" applyProtection="0"/>
    <xf numFmtId="0" fontId="133" fillId="0" borderId="0" applyNumberFormat="0" applyFill="0" applyBorder="0" applyAlignment="0" applyProtection="0"/>
    <xf numFmtId="0" fontId="134" fillId="81" borderId="0" applyNumberFormat="0" applyBorder="0" applyAlignment="0" applyProtection="0"/>
    <xf numFmtId="0" fontId="135" fillId="0" borderId="133" applyNumberFormat="0" applyFill="0" applyAlignment="0" applyProtection="0"/>
    <xf numFmtId="0" fontId="136" fillId="0" borderId="4" applyNumberFormat="0" applyFill="0" applyAlignment="0" applyProtection="0"/>
    <xf numFmtId="0" fontId="137" fillId="0" borderId="134" applyNumberFormat="0" applyFill="0" applyAlignment="0" applyProtection="0"/>
    <xf numFmtId="0" fontId="137" fillId="0" borderId="0" applyNumberFormat="0" applyFill="0" applyBorder="0" applyAlignment="0" applyProtection="0"/>
    <xf numFmtId="0" fontId="138" fillId="71" borderId="2" applyNumberFormat="0" applyAlignment="0" applyProtection="0"/>
    <xf numFmtId="0" fontId="74" fillId="3" borderId="0" applyNumberFormat="0" applyBorder="0" applyAlignment="0" applyProtection="0"/>
    <xf numFmtId="0" fontId="139" fillId="75" borderId="9" applyNumberFormat="0" applyAlignment="0" applyProtection="0"/>
    <xf numFmtId="0" fontId="75" fillId="16" borderId="2" applyNumberFormat="0" applyAlignment="0" applyProtection="0"/>
    <xf numFmtId="0" fontId="140" fillId="0" borderId="135" applyNumberFormat="0" applyFill="0" applyAlignment="0" applyProtection="0"/>
    <xf numFmtId="0" fontId="76" fillId="0" borderId="3" applyNumberFormat="0" applyFill="0" applyAlignment="0" applyProtection="0"/>
    <xf numFmtId="0" fontId="77" fillId="0" borderId="4" applyNumberFormat="0" applyFill="0" applyAlignment="0" applyProtection="0"/>
    <xf numFmtId="0" fontId="78" fillId="0" borderId="5" applyNumberFormat="0" applyFill="0" applyAlignment="0" applyProtection="0"/>
    <xf numFmtId="0" fontId="7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141" fillId="75" borderId="0" applyNumberFormat="0" applyBorder="0" applyAlignment="0" applyProtection="0"/>
    <xf numFmtId="0" fontId="80" fillId="17" borderId="0" applyNumberFormat="0" applyBorder="0" applyAlignment="0" applyProtection="0"/>
    <xf numFmtId="0" fontId="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6" fillId="0" borderId="0"/>
    <xf numFmtId="0" fontId="46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6" fillId="0" borderId="0"/>
    <xf numFmtId="0" fontId="72" fillId="0" borderId="0"/>
    <xf numFmtId="0" fontId="6" fillId="0" borderId="0"/>
    <xf numFmtId="0" fontId="72" fillId="0" borderId="0"/>
    <xf numFmtId="0" fontId="6" fillId="0" borderId="0"/>
    <xf numFmtId="0" fontId="46" fillId="0" borderId="0"/>
    <xf numFmtId="0" fontId="142" fillId="0" borderId="0"/>
    <xf numFmtId="0" fontId="46" fillId="0" borderId="0"/>
    <xf numFmtId="0" fontId="46" fillId="0" borderId="0"/>
    <xf numFmtId="0" fontId="46" fillId="0" borderId="0"/>
    <xf numFmtId="0" fontId="3" fillId="0" borderId="0"/>
    <xf numFmtId="0" fontId="3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143" fillId="0" borderId="0"/>
    <xf numFmtId="0" fontId="4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6" fillId="0" borderId="0"/>
    <xf numFmtId="0" fontId="46" fillId="0" borderId="0"/>
    <xf numFmtId="0" fontId="4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6" fillId="0" borderId="0"/>
    <xf numFmtId="0" fontId="46" fillId="0" borderId="0"/>
    <xf numFmtId="0" fontId="46" fillId="0" borderId="0"/>
    <xf numFmtId="0" fontId="72" fillId="0" borderId="0"/>
    <xf numFmtId="0" fontId="72" fillId="0" borderId="0"/>
    <xf numFmtId="0" fontId="72" fillId="0" borderId="0"/>
    <xf numFmtId="0" fontId="46" fillId="74" borderId="6" applyNumberFormat="0" applyFont="0" applyAlignment="0" applyProtection="0"/>
    <xf numFmtId="0" fontId="46" fillId="74" borderId="6" applyNumberFormat="0" applyFont="0" applyAlignment="0" applyProtection="0"/>
    <xf numFmtId="0" fontId="144" fillId="77" borderId="10" applyNumberFormat="0" applyAlignment="0" applyProtection="0"/>
    <xf numFmtId="0" fontId="72" fillId="18" borderId="6" applyNumberFormat="0" applyFont="0" applyAlignment="0" applyProtection="0"/>
    <xf numFmtId="0" fontId="72" fillId="18" borderId="6" applyNumberFormat="0" applyFont="0" applyAlignment="0" applyProtection="0"/>
    <xf numFmtId="0" fontId="72" fillId="37" borderId="114" applyNumberFormat="0" applyFont="0" applyAlignment="0" applyProtection="0"/>
    <xf numFmtId="9" fontId="6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81" fillId="0" borderId="7" applyNumberFormat="0" applyFill="0" applyAlignment="0" applyProtection="0"/>
    <xf numFmtId="4" fontId="145" fillId="17" borderId="136" applyNumberFormat="0" applyProtection="0">
      <alignment vertical="center"/>
    </xf>
    <xf numFmtId="0" fontId="146" fillId="17" borderId="136" applyNumberFormat="0" applyProtection="0">
      <alignment horizontal="left" vertical="top" indent="1"/>
    </xf>
    <xf numFmtId="4" fontId="147" fillId="3" borderId="136" applyNumberFormat="0" applyProtection="0">
      <alignment horizontal="right" vertical="center"/>
    </xf>
    <xf numFmtId="4" fontId="147" fillId="9" borderId="136" applyNumberFormat="0" applyProtection="0">
      <alignment horizontal="right" vertical="center"/>
    </xf>
    <xf numFmtId="4" fontId="147" fillId="22" borderId="136" applyNumberFormat="0" applyProtection="0">
      <alignment horizontal="right" vertical="center"/>
    </xf>
    <xf numFmtId="4" fontId="147" fillId="11" borderId="136" applyNumberFormat="0" applyProtection="0">
      <alignment horizontal="right" vertical="center"/>
    </xf>
    <xf numFmtId="4" fontId="147" fillId="15" borderId="136" applyNumberFormat="0" applyProtection="0">
      <alignment horizontal="right" vertical="center"/>
    </xf>
    <xf numFmtId="4" fontId="147" fillId="24" borderId="136" applyNumberFormat="0" applyProtection="0">
      <alignment horizontal="right" vertical="center"/>
    </xf>
    <xf numFmtId="4" fontId="147" fillId="23" borderId="136" applyNumberFormat="0" applyProtection="0">
      <alignment horizontal="right" vertical="center"/>
    </xf>
    <xf numFmtId="4" fontId="147" fillId="82" borderId="136" applyNumberFormat="0" applyProtection="0">
      <alignment horizontal="right" vertical="center"/>
    </xf>
    <xf numFmtId="4" fontId="147" fillId="10" borderId="136" applyNumberFormat="0" applyProtection="0">
      <alignment horizontal="right" vertical="center"/>
    </xf>
    <xf numFmtId="4" fontId="146" fillId="83" borderId="137" applyNumberFormat="0" applyProtection="0">
      <alignment horizontal="left" vertical="center" indent="1"/>
    </xf>
    <xf numFmtId="0" fontId="148" fillId="0" borderId="0"/>
    <xf numFmtId="0" fontId="91" fillId="0" borderId="0">
      <alignment horizontal="left"/>
    </xf>
    <xf numFmtId="0" fontId="99" fillId="84" borderId="0"/>
    <xf numFmtId="4" fontId="147" fillId="85" borderId="0" applyNumberFormat="0" applyProtection="0">
      <alignment horizontal="left" vertical="center" indent="1"/>
    </xf>
    <xf numFmtId="4" fontId="149" fillId="86" borderId="0" applyNumberFormat="0" applyProtection="0">
      <alignment horizontal="left" vertical="center" indent="1"/>
    </xf>
    <xf numFmtId="4" fontId="147" fillId="87" borderId="136" applyNumberFormat="0" applyProtection="0">
      <alignment horizontal="right" vertical="center"/>
    </xf>
    <xf numFmtId="4" fontId="150" fillId="85" borderId="0" applyNumberFormat="0" applyProtection="0">
      <alignment horizontal="left" vertical="center" indent="1"/>
    </xf>
    <xf numFmtId="4" fontId="150" fillId="87" borderId="0" applyNumberFormat="0" applyProtection="0">
      <alignment horizontal="left" vertical="center" indent="1"/>
    </xf>
    <xf numFmtId="0" fontId="46" fillId="86" borderId="136" applyNumberFormat="0" applyProtection="0">
      <alignment horizontal="left" vertical="center" indent="1"/>
    </xf>
    <xf numFmtId="0" fontId="46" fillId="86" borderId="136" applyNumberFormat="0" applyProtection="0">
      <alignment horizontal="left" vertical="center" indent="1"/>
    </xf>
    <xf numFmtId="0" fontId="46" fillId="86" borderId="136" applyNumberFormat="0" applyProtection="0">
      <alignment horizontal="left" vertical="center" indent="1"/>
    </xf>
    <xf numFmtId="0" fontId="46" fillId="86" borderId="136" applyNumberFormat="0" applyProtection="0">
      <alignment horizontal="left" vertical="top" indent="1"/>
    </xf>
    <xf numFmtId="0" fontId="46" fillId="86" borderId="136" applyNumberFormat="0" applyProtection="0">
      <alignment horizontal="left" vertical="top" indent="1"/>
    </xf>
    <xf numFmtId="0" fontId="46" fillId="86" borderId="136" applyNumberFormat="0" applyProtection="0">
      <alignment horizontal="left" vertical="top" indent="1"/>
    </xf>
    <xf numFmtId="0" fontId="46" fillId="87" borderId="136" applyNumberFormat="0" applyProtection="0">
      <alignment horizontal="left" vertical="center" indent="1"/>
    </xf>
    <xf numFmtId="0" fontId="46" fillId="87" borderId="136" applyNumberFormat="0" applyProtection="0">
      <alignment horizontal="left" vertical="center" indent="1"/>
    </xf>
    <xf numFmtId="0" fontId="46" fillId="87" borderId="136" applyNumberFormat="0" applyProtection="0">
      <alignment horizontal="left" vertical="center" indent="1"/>
    </xf>
    <xf numFmtId="0" fontId="46" fillId="87" borderId="136" applyNumberFormat="0" applyProtection="0">
      <alignment horizontal="left" vertical="top" indent="1"/>
    </xf>
    <xf numFmtId="0" fontId="46" fillId="87" borderId="136" applyNumberFormat="0" applyProtection="0">
      <alignment horizontal="left" vertical="top" indent="1"/>
    </xf>
    <xf numFmtId="0" fontId="46" fillId="87" borderId="136" applyNumberFormat="0" applyProtection="0">
      <alignment horizontal="left" vertical="top" indent="1"/>
    </xf>
    <xf numFmtId="0" fontId="46" fillId="8" borderId="136" applyNumberFormat="0" applyProtection="0">
      <alignment horizontal="left" vertical="center" indent="1"/>
    </xf>
    <xf numFmtId="0" fontId="46" fillId="8" borderId="136" applyNumberFormat="0" applyProtection="0">
      <alignment horizontal="left" vertical="center" indent="1"/>
    </xf>
    <xf numFmtId="0" fontId="46" fillId="8" borderId="136" applyNumberFormat="0" applyProtection="0">
      <alignment horizontal="left" vertical="center" indent="1"/>
    </xf>
    <xf numFmtId="0" fontId="46" fillId="8" borderId="136" applyNumberFormat="0" applyProtection="0">
      <alignment horizontal="left" vertical="top" indent="1"/>
    </xf>
    <xf numFmtId="0" fontId="46" fillId="8" borderId="136" applyNumberFormat="0" applyProtection="0">
      <alignment horizontal="left" vertical="top" indent="1"/>
    </xf>
    <xf numFmtId="0" fontId="46" fillId="8" borderId="136" applyNumberFormat="0" applyProtection="0">
      <alignment horizontal="left" vertical="top" indent="1"/>
    </xf>
    <xf numFmtId="0" fontId="46" fillId="85" borderId="136" applyNumberFormat="0" applyProtection="0">
      <alignment horizontal="left" vertical="center" indent="1"/>
    </xf>
    <xf numFmtId="0" fontId="46" fillId="85" borderId="136" applyNumberFormat="0" applyProtection="0">
      <alignment horizontal="left" vertical="center" indent="1"/>
    </xf>
    <xf numFmtId="0" fontId="46" fillId="85" borderId="136" applyNumberFormat="0" applyProtection="0">
      <alignment horizontal="left" vertical="center" indent="1"/>
    </xf>
    <xf numFmtId="0" fontId="46" fillId="85" borderId="136" applyNumberFormat="0" applyProtection="0">
      <alignment horizontal="left" vertical="top" indent="1"/>
    </xf>
    <xf numFmtId="0" fontId="46" fillId="85" borderId="136" applyNumberFormat="0" applyProtection="0">
      <alignment horizontal="left" vertical="top" indent="1"/>
    </xf>
    <xf numFmtId="0" fontId="46" fillId="85" borderId="136" applyNumberFormat="0" applyProtection="0">
      <alignment horizontal="left" vertical="top" indent="1"/>
    </xf>
    <xf numFmtId="0" fontId="46" fillId="88" borderId="116" applyNumberFormat="0">
      <protection locked="0"/>
    </xf>
    <xf numFmtId="0" fontId="46" fillId="88" borderId="116" applyNumberFormat="0">
      <protection locked="0"/>
    </xf>
    <xf numFmtId="0" fontId="46" fillId="88" borderId="116" applyNumberFormat="0">
      <protection locked="0"/>
    </xf>
    <xf numFmtId="0" fontId="89" fillId="86" borderId="138" applyBorder="0"/>
    <xf numFmtId="4" fontId="147" fillId="18" borderId="136" applyNumberFormat="0" applyProtection="0">
      <alignment vertical="center"/>
    </xf>
    <xf numFmtId="4" fontId="151" fillId="18" borderId="136" applyNumberFormat="0" applyProtection="0">
      <alignment vertical="center"/>
    </xf>
    <xf numFmtId="4" fontId="147" fillId="18" borderId="136" applyNumberFormat="0" applyProtection="0">
      <alignment horizontal="left" vertical="center" indent="1"/>
    </xf>
    <xf numFmtId="0" fontId="147" fillId="18" borderId="136" applyNumberFormat="0" applyProtection="0">
      <alignment horizontal="left" vertical="top" indent="1"/>
    </xf>
    <xf numFmtId="4" fontId="151" fillId="85" borderId="136" applyNumberFormat="0" applyProtection="0">
      <alignment horizontal="right" vertical="center"/>
    </xf>
    <xf numFmtId="0" fontId="147" fillId="87" borderId="136" applyNumberFormat="0" applyProtection="0">
      <alignment horizontal="left" vertical="top" indent="1"/>
    </xf>
    <xf numFmtId="4" fontId="152" fillId="89" borderId="0" applyNumberFormat="0" applyProtection="0">
      <alignment horizontal="left" vertical="center" indent="1"/>
    </xf>
    <xf numFmtId="0" fontId="90" fillId="90" borderId="116"/>
    <xf numFmtId="4" fontId="153" fillId="85" borderId="136" applyNumberFormat="0" applyProtection="0">
      <alignment horizontal="right" vertical="center"/>
    </xf>
    <xf numFmtId="0" fontId="154" fillId="0" borderId="0" applyNumberFormat="0" applyFill="0" applyBorder="0" applyAlignment="0" applyProtection="0"/>
    <xf numFmtId="0" fontId="82" fillId="4" borderId="0" applyNumberFormat="0" applyBorder="0" applyAlignment="0" applyProtection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83" fillId="0" borderId="0" applyNumberFormat="0" applyFill="0" applyBorder="0" applyAlignment="0" applyProtection="0"/>
    <xf numFmtId="0" fontId="154" fillId="0" borderId="0" applyNumberFormat="0" applyFill="0" applyBorder="0" applyAlignment="0" applyProtection="0"/>
    <xf numFmtId="0" fontId="84" fillId="7" borderId="9" applyNumberFormat="0" applyAlignment="0" applyProtection="0"/>
    <xf numFmtId="0" fontId="85" fillId="20" borderId="9" applyNumberFormat="0" applyAlignment="0" applyProtection="0"/>
    <xf numFmtId="0" fontId="86" fillId="20" borderId="10" applyNumberFormat="0" applyAlignment="0" applyProtection="0"/>
    <xf numFmtId="0" fontId="87" fillId="0" borderId="0" applyNumberFormat="0" applyFill="0" applyBorder="0" applyAlignment="0" applyProtection="0"/>
    <xf numFmtId="0" fontId="155" fillId="0" borderId="0" applyNumberFormat="0" applyFill="0" applyBorder="0" applyAlignment="0" applyProtection="0"/>
    <xf numFmtId="0" fontId="73" fillId="21" borderId="0" applyNumberFormat="0" applyBorder="0" applyAlignment="0" applyProtection="0"/>
    <xf numFmtId="0" fontId="73" fillId="22" borderId="0" applyNumberFormat="0" applyBorder="0" applyAlignment="0" applyProtection="0"/>
    <xf numFmtId="0" fontId="73" fillId="23" borderId="0" applyNumberFormat="0" applyBorder="0" applyAlignment="0" applyProtection="0"/>
    <xf numFmtId="0" fontId="73" fillId="13" borderId="0" applyNumberFormat="0" applyBorder="0" applyAlignment="0" applyProtection="0"/>
    <xf numFmtId="0" fontId="73" fillId="14" borderId="0" applyNumberFormat="0" applyBorder="0" applyAlignment="0" applyProtection="0"/>
    <xf numFmtId="0" fontId="73" fillId="24" borderId="0" applyNumberFormat="0" applyBorder="0" applyAlignment="0" applyProtection="0"/>
    <xf numFmtId="0" fontId="6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30" fillId="0" borderId="0"/>
    <xf numFmtId="0" fontId="2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</cellStyleXfs>
  <cellXfs count="1107">
    <xf numFmtId="0" fontId="0" fillId="0" borderId="0" xfId="0"/>
    <xf numFmtId="0" fontId="95" fillId="0" borderId="0" xfId="0" applyFont="1" applyAlignment="1">
      <alignment horizontal="center"/>
    </xf>
    <xf numFmtId="41" fontId="8" fillId="0" borderId="0" xfId="24" applyFont="1"/>
    <xf numFmtId="0" fontId="8" fillId="0" borderId="0" xfId="0" applyFont="1"/>
    <xf numFmtId="0" fontId="8" fillId="0" borderId="0" xfId="0" applyFont="1" applyFill="1"/>
    <xf numFmtId="166" fontId="8" fillId="0" borderId="0" xfId="0" applyNumberFormat="1" applyFont="1"/>
    <xf numFmtId="0" fontId="8" fillId="0" borderId="0" xfId="0" applyFont="1" applyAlignment="1">
      <alignment wrapText="1"/>
    </xf>
    <xf numFmtId="164" fontId="8" fillId="0" borderId="0" xfId="0" applyNumberFormat="1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3" fontId="8" fillId="0" borderId="0" xfId="0" applyNumberFormat="1" applyFont="1"/>
    <xf numFmtId="0" fontId="17" fillId="0" borderId="0" xfId="0" applyFont="1"/>
    <xf numFmtId="165" fontId="8" fillId="0" borderId="0" xfId="0" applyNumberFormat="1" applyFont="1"/>
    <xf numFmtId="0" fontId="22" fillId="0" borderId="0" xfId="50" applyFont="1" applyFill="1" applyBorder="1" applyAlignment="1">
      <alignment wrapText="1"/>
    </xf>
    <xf numFmtId="166" fontId="22" fillId="0" borderId="0" xfId="51" applyNumberFormat="1" applyFont="1" applyFill="1" applyBorder="1"/>
    <xf numFmtId="165" fontId="22" fillId="0" borderId="0" xfId="51" applyNumberFormat="1" applyFont="1" applyFill="1" applyBorder="1"/>
    <xf numFmtId="0" fontId="19" fillId="0" borderId="0" xfId="0" applyFont="1" applyFill="1" applyBorder="1" applyAlignment="1">
      <alignment horizontal="left"/>
    </xf>
    <xf numFmtId="166" fontId="8" fillId="0" borderId="0" xfId="0" applyNumberFormat="1" applyFont="1" applyFill="1" applyBorder="1"/>
    <xf numFmtId="0" fontId="8" fillId="0" borderId="0" xfId="0" applyFont="1" applyFill="1" applyBorder="1"/>
    <xf numFmtId="0" fontId="24" fillId="0" borderId="0" xfId="0" applyFont="1"/>
    <xf numFmtId="0" fontId="11" fillId="0" borderId="0" xfId="50" applyFont="1" applyBorder="1" applyAlignment="1">
      <alignment horizontal="center" wrapText="1"/>
    </xf>
    <xf numFmtId="0" fontId="8" fillId="0" borderId="0" xfId="0" applyFont="1" applyBorder="1"/>
    <xf numFmtId="0" fontId="11" fillId="0" borderId="0" xfId="50" applyFont="1" applyBorder="1" applyAlignment="1">
      <alignment horizontal="center"/>
    </xf>
    <xf numFmtId="0" fontId="12" fillId="0" borderId="0" xfId="50" applyFont="1" applyBorder="1"/>
    <xf numFmtId="166" fontId="8" fillId="0" borderId="0" xfId="0" applyNumberFormat="1" applyFont="1" applyBorder="1"/>
    <xf numFmtId="166" fontId="22" fillId="0" borderId="0" xfId="51" applyNumberFormat="1" applyFont="1" applyBorder="1"/>
    <xf numFmtId="166" fontId="22" fillId="0" borderId="0" xfId="51" applyNumberFormat="1" applyFont="1" applyBorder="1" applyProtection="1">
      <protection locked="0"/>
    </xf>
    <xf numFmtId="166" fontId="12" fillId="0" borderId="0" xfId="51" applyNumberFormat="1" applyFont="1" applyBorder="1" applyProtection="1">
      <protection locked="0"/>
    </xf>
    <xf numFmtId="167" fontId="22" fillId="0" borderId="0" xfId="51" applyNumberFormat="1" applyFont="1" applyBorder="1"/>
    <xf numFmtId="0" fontId="30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3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41" fontId="7" fillId="0" borderId="25" xfId="24" applyFont="1" applyBorder="1" applyAlignment="1">
      <alignment horizontal="center"/>
    </xf>
    <xf numFmtId="41" fontId="7" fillId="0" borderId="26" xfId="24" applyFont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41" fontId="7" fillId="0" borderId="28" xfId="24" applyFont="1" applyBorder="1" applyAlignment="1">
      <alignment horizontal="center"/>
    </xf>
    <xf numFmtId="41" fontId="7" fillId="0" borderId="29" xfId="24" applyFont="1" applyBorder="1" applyAlignment="1">
      <alignment horizontal="center"/>
    </xf>
    <xf numFmtId="0" fontId="7" fillId="0" borderId="30" xfId="24" quotePrefix="1" applyNumberFormat="1" applyFont="1" applyBorder="1" applyAlignment="1">
      <alignment horizontal="center"/>
    </xf>
    <xf numFmtId="0" fontId="7" fillId="0" borderId="31" xfId="24" quotePrefix="1" applyNumberFormat="1" applyFont="1" applyBorder="1" applyAlignment="1">
      <alignment horizontal="center"/>
    </xf>
    <xf numFmtId="0" fontId="7" fillId="0" borderId="32" xfId="24" applyNumberFormat="1" applyFont="1" applyFill="1" applyBorder="1" applyAlignment="1">
      <alignment horizontal="center"/>
    </xf>
    <xf numFmtId="0" fontId="8" fillId="0" borderId="27" xfId="45" applyFont="1" applyBorder="1" applyAlignment="1">
      <alignment horizontal="center"/>
    </xf>
    <xf numFmtId="0" fontId="8" fillId="0" borderId="27" xfId="45" applyFont="1" applyBorder="1" applyAlignment="1">
      <alignment horizontal="center" vertical="center"/>
    </xf>
    <xf numFmtId="0" fontId="8" fillId="0" borderId="27" xfId="45" applyFont="1" applyFill="1" applyBorder="1" applyAlignment="1">
      <alignment horizontal="center"/>
    </xf>
    <xf numFmtId="0" fontId="7" fillId="0" borderId="0" xfId="0" applyFont="1" applyFill="1"/>
    <xf numFmtId="0" fontId="8" fillId="0" borderId="30" xfId="45" applyFont="1" applyBorder="1" applyAlignment="1">
      <alignment horizontal="center"/>
    </xf>
    <xf numFmtId="0" fontId="7" fillId="0" borderId="33" xfId="0" applyFont="1" applyBorder="1"/>
    <xf numFmtId="0" fontId="23" fillId="0" borderId="0" xfId="0" applyFont="1" applyAlignment="1">
      <alignment horizontal="centerContinuous" wrapText="1"/>
    </xf>
    <xf numFmtId="38" fontId="7" fillId="0" borderId="0" xfId="0" applyNumberFormat="1" applyFont="1" applyAlignment="1">
      <alignment horizontal="centerContinuous" wrapText="1"/>
    </xf>
    <xf numFmtId="0" fontId="7" fillId="0" borderId="0" xfId="0" applyFont="1" applyAlignment="1">
      <alignment horizontal="centerContinuous" wrapText="1"/>
    </xf>
    <xf numFmtId="41" fontId="7" fillId="0" borderId="0" xfId="24" applyFont="1" applyBorder="1"/>
    <xf numFmtId="171" fontId="7" fillId="0" borderId="0" xfId="0" applyNumberFormat="1" applyFont="1" applyAlignment="1">
      <alignment horizontal="centerContinuous" wrapText="1"/>
    </xf>
    <xf numFmtId="41" fontId="7" fillId="0" borderId="0" xfId="24" applyFont="1"/>
    <xf numFmtId="41" fontId="36" fillId="0" borderId="0" xfId="24" applyFont="1" applyAlignment="1">
      <alignment horizontal="centerContinuous"/>
    </xf>
    <xf numFmtId="0" fontId="7" fillId="0" borderId="27" xfId="45" applyFont="1" applyBorder="1" applyAlignment="1">
      <alignment horizontal="center"/>
    </xf>
    <xf numFmtId="0" fontId="7" fillId="0" borderId="27" xfId="45" applyFont="1" applyBorder="1" applyAlignment="1">
      <alignment horizontal="center" vertical="center"/>
    </xf>
    <xf numFmtId="0" fontId="7" fillId="0" borderId="27" xfId="45" applyFont="1" applyFill="1" applyBorder="1" applyAlignment="1">
      <alignment horizontal="center"/>
    </xf>
    <xf numFmtId="0" fontId="7" fillId="0" borderId="30" xfId="45" applyFont="1" applyBorder="1" applyAlignment="1">
      <alignment horizontal="center"/>
    </xf>
    <xf numFmtId="0" fontId="7" fillId="0" borderId="33" xfId="45" applyFont="1" applyBorder="1" applyAlignment="1">
      <alignment horizontal="center"/>
    </xf>
    <xf numFmtId="0" fontId="8" fillId="0" borderId="33" xfId="45" applyFont="1" applyBorder="1" applyAlignment="1">
      <alignment horizontal="center"/>
    </xf>
    <xf numFmtId="0" fontId="23" fillId="0" borderId="0" xfId="0" applyFont="1" applyFill="1"/>
    <xf numFmtId="41" fontId="8" fillId="0" borderId="0" xfId="24" applyFont="1" applyFill="1"/>
    <xf numFmtId="0" fontId="36" fillId="0" borderId="0" xfId="0" applyFont="1"/>
    <xf numFmtId="169" fontId="7" fillId="0" borderId="0" xfId="0" applyNumberFormat="1" applyFont="1"/>
    <xf numFmtId="0" fontId="30" fillId="0" borderId="0" xfId="0" applyFont="1" applyFill="1"/>
    <xf numFmtId="0" fontId="30" fillId="0" borderId="0" xfId="0" applyFont="1" applyFill="1" applyBorder="1"/>
    <xf numFmtId="0" fontId="45" fillId="0" borderId="0" xfId="0" applyFont="1" applyFill="1"/>
    <xf numFmtId="3" fontId="30" fillId="0" borderId="0" xfId="0" applyNumberFormat="1" applyFont="1" applyFill="1" applyBorder="1"/>
    <xf numFmtId="0" fontId="7" fillId="0" borderId="0" xfId="0" applyFont="1" applyBorder="1" applyAlignment="1">
      <alignment horizontal="center"/>
    </xf>
    <xf numFmtId="0" fontId="36" fillId="0" borderId="0" xfId="0" applyFont="1" applyBorder="1" applyAlignment="1">
      <alignment vertical="top"/>
    </xf>
    <xf numFmtId="0" fontId="36" fillId="0" borderId="0" xfId="0" applyFont="1" applyBorder="1" applyAlignment="1">
      <alignment vertical="top" wrapText="1"/>
    </xf>
    <xf numFmtId="0" fontId="36" fillId="0" borderId="0" xfId="0" applyFont="1" applyFill="1" applyBorder="1" applyAlignment="1">
      <alignment vertical="top" wrapText="1"/>
    </xf>
    <xf numFmtId="49" fontId="8" fillId="0" borderId="0" xfId="0" applyNumberFormat="1" applyFont="1"/>
    <xf numFmtId="49" fontId="8" fillId="0" borderId="0" xfId="0" applyNumberFormat="1" applyFont="1" applyAlignment="1">
      <alignment wrapText="1"/>
    </xf>
    <xf numFmtId="49" fontId="7" fillId="0" borderId="25" xfId="0" applyNumberFormat="1" applyFont="1" applyBorder="1"/>
    <xf numFmtId="49" fontId="7" fillId="0" borderId="28" xfId="0" applyNumberFormat="1" applyFont="1" applyBorder="1" applyAlignment="1">
      <alignment horizontal="center"/>
    </xf>
    <xf numFmtId="49" fontId="7" fillId="0" borderId="31" xfId="0" applyNumberFormat="1" applyFont="1" applyBorder="1"/>
    <xf numFmtId="49" fontId="7" fillId="0" borderId="28" xfId="24" applyNumberFormat="1" applyFont="1" applyBorder="1" applyAlignment="1">
      <alignment wrapText="1"/>
    </xf>
    <xf numFmtId="49" fontId="7" fillId="0" borderId="31" xfId="24" applyNumberFormat="1" applyFont="1" applyBorder="1" applyAlignment="1">
      <alignment wrapText="1"/>
    </xf>
    <xf numFmtId="49" fontId="36" fillId="0" borderId="34" xfId="24" applyNumberFormat="1" applyFont="1" applyBorder="1" applyAlignment="1">
      <alignment horizontal="center"/>
    </xf>
    <xf numFmtId="49" fontId="36" fillId="0" borderId="0" xfId="0" applyNumberFormat="1" applyFont="1" applyAlignment="1">
      <alignment horizontal="centerContinuous"/>
    </xf>
    <xf numFmtId="49" fontId="36" fillId="0" borderId="0" xfId="24" applyNumberFormat="1" applyFont="1" applyAlignment="1">
      <alignment horizontal="centerContinuous"/>
    </xf>
    <xf numFmtId="49" fontId="7" fillId="0" borderId="31" xfId="24" applyNumberFormat="1" applyFont="1" applyBorder="1"/>
    <xf numFmtId="49" fontId="7" fillId="0" borderId="28" xfId="24" applyNumberFormat="1" applyFont="1" applyBorder="1"/>
    <xf numFmtId="49" fontId="42" fillId="0" borderId="28" xfId="24" applyNumberFormat="1" applyFont="1" applyBorder="1"/>
    <xf numFmtId="49" fontId="7" fillId="0" borderId="0" xfId="0" applyNumberFormat="1" applyFont="1"/>
    <xf numFmtId="49" fontId="36" fillId="0" borderId="0" xfId="0" applyNumberFormat="1" applyFont="1"/>
    <xf numFmtId="49" fontId="7" fillId="0" borderId="28" xfId="0" applyNumberFormat="1" applyFont="1" applyBorder="1"/>
    <xf numFmtId="49" fontId="42" fillId="0" borderId="28" xfId="0" applyNumberFormat="1" applyFont="1" applyBorder="1"/>
    <xf numFmtId="49" fontId="36" fillId="0" borderId="34" xfId="0" applyNumberFormat="1" applyFont="1" applyBorder="1" applyAlignment="1">
      <alignment horizontal="centerContinuous"/>
    </xf>
    <xf numFmtId="0" fontId="8" fillId="0" borderId="0" xfId="0" applyFont="1" applyAlignment="1">
      <alignment horizontal="right"/>
    </xf>
    <xf numFmtId="0" fontId="7" fillId="0" borderId="47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/>
    <xf numFmtId="0" fontId="8" fillId="0" borderId="0" xfId="0" applyFont="1" applyFill="1" applyAlignment="1"/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1" fillId="0" borderId="14" xfId="50" applyFont="1" applyFill="1" applyBorder="1" applyAlignment="1">
      <alignment horizontal="center" vertical="center"/>
    </xf>
    <xf numFmtId="49" fontId="8" fillId="0" borderId="0" xfId="0" applyNumberFormat="1" applyFont="1" applyAlignment="1">
      <alignment vertical="center"/>
    </xf>
    <xf numFmtId="166" fontId="16" fillId="0" borderId="22" xfId="0" applyNumberFormat="1" applyFont="1" applyBorder="1" applyAlignment="1">
      <alignment horizontal="right" vertical="center" wrapText="1" indent="1"/>
    </xf>
    <xf numFmtId="164" fontId="18" fillId="27" borderId="22" xfId="50" applyNumberFormat="1" applyFont="1" applyFill="1" applyBorder="1" applyAlignment="1" applyProtection="1">
      <alignment horizontal="right" vertical="center" indent="1"/>
      <protection locked="0"/>
    </xf>
    <xf numFmtId="164" fontId="16" fillId="0" borderId="22" xfId="50" applyNumberFormat="1" applyFont="1" applyBorder="1" applyAlignment="1" applyProtection="1">
      <alignment horizontal="right" vertical="center" indent="1"/>
      <protection locked="0"/>
    </xf>
    <xf numFmtId="164" fontId="12" fillId="0" borderId="22" xfId="50" applyNumberFormat="1" applyFont="1" applyFill="1" applyBorder="1" applyAlignment="1" applyProtection="1">
      <alignment horizontal="right" vertical="center" indent="1"/>
      <protection locked="0"/>
    </xf>
    <xf numFmtId="164" fontId="17" fillId="27" borderId="22" xfId="50" applyNumberFormat="1" applyFont="1" applyFill="1" applyBorder="1" applyAlignment="1" applyProtection="1">
      <alignment horizontal="right" vertical="center" indent="1"/>
      <protection locked="0"/>
    </xf>
    <xf numFmtId="164" fontId="8" fillId="0" borderId="22" xfId="50" applyNumberFormat="1" applyFont="1" applyBorder="1" applyAlignment="1" applyProtection="1">
      <alignment horizontal="right" vertical="center" indent="1"/>
      <protection locked="0"/>
    </xf>
    <xf numFmtId="164" fontId="18" fillId="27" borderId="13" xfId="50" applyNumberFormat="1" applyFont="1" applyFill="1" applyBorder="1" applyAlignment="1" applyProtection="1">
      <alignment horizontal="right" vertical="center" indent="1"/>
      <protection locked="0"/>
    </xf>
    <xf numFmtId="164" fontId="22" fillId="0" borderId="58" xfId="50" applyNumberFormat="1" applyFont="1" applyBorder="1" applyAlignment="1">
      <alignment horizontal="right" vertical="center" indent="1"/>
    </xf>
    <xf numFmtId="166" fontId="18" fillId="27" borderId="22" xfId="50" applyNumberFormat="1" applyFont="1" applyFill="1" applyBorder="1" applyAlignment="1" applyProtection="1">
      <alignment horizontal="right" vertical="center" indent="1"/>
      <protection locked="0"/>
    </xf>
    <xf numFmtId="166" fontId="18" fillId="27" borderId="60" xfId="50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right" vertical="center" indent="1"/>
    </xf>
    <xf numFmtId="166" fontId="11" fillId="0" borderId="14" xfId="50" applyNumberFormat="1" applyFont="1" applyFill="1" applyBorder="1" applyAlignment="1">
      <alignment horizontal="center" vertical="center"/>
    </xf>
    <xf numFmtId="0" fontId="12" fillId="0" borderId="63" xfId="50" applyFont="1" applyBorder="1" applyAlignment="1">
      <alignment vertical="center"/>
    </xf>
    <xf numFmtId="0" fontId="17" fillId="0" borderId="0" xfId="0" applyFont="1" applyAlignment="1">
      <alignment vertical="center"/>
    </xf>
    <xf numFmtId="49" fontId="22" fillId="0" borderId="0" xfId="50" applyNumberFormat="1" applyFont="1" applyFill="1" applyBorder="1" applyAlignment="1">
      <alignment vertical="center" wrapText="1"/>
    </xf>
    <xf numFmtId="166" fontId="11" fillId="0" borderId="13" xfId="50" applyNumberFormat="1" applyFont="1" applyFill="1" applyBorder="1" applyAlignment="1">
      <alignment horizontal="right" vertical="center" indent="1"/>
    </xf>
    <xf numFmtId="164" fontId="12" fillId="0" borderId="13" xfId="50" applyNumberFormat="1" applyFont="1" applyFill="1" applyBorder="1" applyAlignment="1" applyProtection="1">
      <alignment horizontal="right" vertical="center" indent="1"/>
      <protection locked="0"/>
    </xf>
    <xf numFmtId="166" fontId="17" fillId="27" borderId="12" xfId="0" applyNumberFormat="1" applyFont="1" applyFill="1" applyBorder="1" applyAlignment="1">
      <alignment horizontal="right" vertical="center" wrapText="1" indent="1"/>
    </xf>
    <xf numFmtId="166" fontId="22" fillId="0" borderId="58" xfId="51" applyNumberFormat="1" applyFont="1" applyBorder="1" applyAlignment="1">
      <alignment horizontal="right" vertical="center" indent="1"/>
    </xf>
    <xf numFmtId="166" fontId="17" fillId="27" borderId="22" xfId="0" applyNumberFormat="1" applyFont="1" applyFill="1" applyBorder="1" applyAlignment="1">
      <alignment horizontal="right" vertical="center" indent="1"/>
    </xf>
    <xf numFmtId="166" fontId="22" fillId="0" borderId="12" xfId="51" applyNumberFormat="1" applyFont="1" applyBorder="1" applyAlignment="1">
      <alignment horizontal="right" vertical="center" indent="1"/>
    </xf>
    <xf numFmtId="166" fontId="22" fillId="0" borderId="49" xfId="51" applyNumberFormat="1" applyFont="1" applyBorder="1" applyAlignment="1">
      <alignment horizontal="right" vertical="center" indent="1"/>
    </xf>
    <xf numFmtId="166" fontId="8" fillId="0" borderId="0" xfId="0" applyNumberFormat="1" applyFont="1" applyFill="1" applyAlignment="1">
      <alignment horizontal="right" vertical="center" indent="1"/>
    </xf>
    <xf numFmtId="166" fontId="8" fillId="0" borderId="0" xfId="0" applyNumberFormat="1" applyFont="1" applyAlignment="1">
      <alignment horizontal="right" vertical="center" indent="1"/>
    </xf>
    <xf numFmtId="165" fontId="8" fillId="0" borderId="0" xfId="0" applyNumberFormat="1" applyFont="1" applyAlignment="1">
      <alignment horizontal="right" vertical="center" indent="1"/>
    </xf>
    <xf numFmtId="166" fontId="22" fillId="0" borderId="0" xfId="51" applyNumberFormat="1" applyFont="1" applyFill="1" applyBorder="1" applyAlignment="1">
      <alignment horizontal="right" vertical="center" indent="1"/>
    </xf>
    <xf numFmtId="165" fontId="22" fillId="0" borderId="0" xfId="51" applyNumberFormat="1" applyFont="1" applyFill="1" applyBorder="1" applyAlignment="1">
      <alignment horizontal="right" vertical="center" indent="1"/>
    </xf>
    <xf numFmtId="3" fontId="8" fillId="0" borderId="65" xfId="0" applyNumberFormat="1" applyFont="1" applyFill="1" applyBorder="1" applyAlignment="1">
      <alignment horizontal="right" vertical="center" indent="1"/>
    </xf>
    <xf numFmtId="3" fontId="8" fillId="0" borderId="67" xfId="0" applyNumberFormat="1" applyFont="1" applyBorder="1" applyAlignment="1">
      <alignment horizontal="right" vertical="center" indent="1"/>
    </xf>
    <xf numFmtId="3" fontId="8" fillId="0" borderId="22" xfId="0" applyNumberFormat="1" applyFont="1" applyFill="1" applyBorder="1" applyAlignment="1">
      <alignment horizontal="right" vertical="center" indent="1"/>
    </xf>
    <xf numFmtId="3" fontId="8" fillId="0" borderId="51" xfId="0" applyNumberFormat="1" applyFont="1" applyBorder="1" applyAlignment="1">
      <alignment horizontal="right" vertical="center" indent="1"/>
    </xf>
    <xf numFmtId="3" fontId="8" fillId="0" borderId="51" xfId="0" applyNumberFormat="1" applyFont="1" applyFill="1" applyBorder="1" applyAlignment="1">
      <alignment horizontal="right" vertical="center" indent="1"/>
    </xf>
    <xf numFmtId="3" fontId="64" fillId="19" borderId="51" xfId="0" applyNumberFormat="1" applyFont="1" applyFill="1" applyBorder="1" applyAlignment="1">
      <alignment horizontal="right" vertical="center" indent="1"/>
    </xf>
    <xf numFmtId="3" fontId="64" fillId="0" borderId="51" xfId="0" applyNumberFormat="1" applyFont="1" applyFill="1" applyBorder="1" applyAlignment="1">
      <alignment horizontal="right" vertical="center" indent="1"/>
    </xf>
    <xf numFmtId="3" fontId="22" fillId="0" borderId="34" xfId="0" applyNumberFormat="1" applyFont="1" applyBorder="1" applyAlignment="1">
      <alignment horizontal="right" vertical="center" indent="1"/>
    </xf>
    <xf numFmtId="3" fontId="13" fillId="19" borderId="58" xfId="0" applyNumberFormat="1" applyFont="1" applyFill="1" applyBorder="1" applyAlignment="1">
      <alignment horizontal="right" vertical="center" indent="1"/>
    </xf>
    <xf numFmtId="166" fontId="12" fillId="0" borderId="22" xfId="51" applyNumberFormat="1" applyFont="1" applyFill="1" applyBorder="1" applyAlignment="1" applyProtection="1">
      <alignment horizontal="right" vertical="center" indent="1"/>
      <protection locked="0"/>
    </xf>
    <xf numFmtId="168" fontId="16" fillId="0" borderId="48" xfId="51" applyNumberFormat="1" applyFont="1" applyBorder="1" applyAlignment="1" applyProtection="1">
      <alignment horizontal="right" vertical="center" indent="1"/>
      <protection locked="0"/>
    </xf>
    <xf numFmtId="166" fontId="8" fillId="0" borderId="22" xfId="51" applyNumberFormat="1" applyFont="1" applyFill="1" applyBorder="1" applyAlignment="1" applyProtection="1">
      <alignment horizontal="right" vertical="center" indent="1"/>
      <protection locked="0"/>
    </xf>
    <xf numFmtId="0" fontId="11" fillId="0" borderId="68" xfId="50" applyFont="1" applyBorder="1" applyAlignment="1">
      <alignment horizontal="center" vertical="center" wrapText="1"/>
    </xf>
    <xf numFmtId="0" fontId="11" fillId="0" borderId="69" xfId="50" applyFont="1" applyBorder="1" applyAlignment="1">
      <alignment horizontal="center" vertical="center" wrapText="1"/>
    </xf>
    <xf numFmtId="0" fontId="11" fillId="0" borderId="13" xfId="50" applyFont="1" applyBorder="1" applyAlignment="1">
      <alignment horizontal="center" vertical="center"/>
    </xf>
    <xf numFmtId="0" fontId="11" fillId="0" borderId="57" xfId="50" applyFont="1" applyBorder="1" applyAlignment="1">
      <alignment horizontal="center" vertical="center"/>
    </xf>
    <xf numFmtId="0" fontId="11" fillId="0" borderId="12" xfId="50" applyFont="1" applyBorder="1" applyAlignment="1">
      <alignment horizontal="center" vertical="center"/>
    </xf>
    <xf numFmtId="0" fontId="11" fillId="0" borderId="66" xfId="50" applyFont="1" applyBorder="1" applyAlignment="1">
      <alignment horizontal="center" vertical="center"/>
    </xf>
    <xf numFmtId="49" fontId="10" fillId="0" borderId="68" xfId="50" applyNumberFormat="1" applyFont="1" applyBorder="1" applyAlignment="1">
      <alignment vertical="center" wrapText="1"/>
    </xf>
    <xf numFmtId="49" fontId="10" fillId="0" borderId="68" xfId="50" applyNumberFormat="1" applyFont="1" applyBorder="1" applyAlignment="1">
      <alignment vertical="center"/>
    </xf>
    <xf numFmtId="3" fontId="7" fillId="0" borderId="28" xfId="24" applyNumberFormat="1" applyFont="1" applyBorder="1" applyAlignment="1">
      <alignment horizontal="right" indent="1"/>
    </xf>
    <xf numFmtId="165" fontId="7" fillId="0" borderId="29" xfId="0" applyNumberFormat="1" applyFont="1" applyBorder="1" applyAlignment="1">
      <alignment horizontal="right" indent="1"/>
    </xf>
    <xf numFmtId="3" fontId="7" fillId="0" borderId="31" xfId="24" applyNumberFormat="1" applyFont="1" applyBorder="1" applyAlignment="1">
      <alignment horizontal="right" indent="1"/>
    </xf>
    <xf numFmtId="170" fontId="36" fillId="0" borderId="34" xfId="0" applyNumberFormat="1" applyFont="1" applyBorder="1" applyAlignment="1">
      <alignment horizontal="right" indent="1"/>
    </xf>
    <xf numFmtId="170" fontId="36" fillId="0" borderId="34" xfId="24" applyNumberFormat="1" applyFont="1" applyBorder="1" applyAlignment="1">
      <alignment horizontal="right" indent="1"/>
    </xf>
    <xf numFmtId="166" fontId="8" fillId="0" borderId="0" xfId="0" applyNumberFormat="1" applyFont="1" applyBorder="1" applyAlignment="1">
      <alignment vertical="center"/>
    </xf>
    <xf numFmtId="0" fontId="42" fillId="0" borderId="0" xfId="0" applyFont="1" applyFill="1" applyBorder="1" applyAlignment="1">
      <alignment vertical="top" wrapText="1"/>
    </xf>
    <xf numFmtId="3" fontId="36" fillId="0" borderId="28" xfId="24" applyNumberFormat="1" applyFont="1" applyFill="1" applyBorder="1" applyAlignment="1">
      <alignment horizontal="right" vertical="center" wrapText="1" indent="1"/>
    </xf>
    <xf numFmtId="3" fontId="36" fillId="0" borderId="51" xfId="24" applyNumberFormat="1" applyFont="1" applyFill="1" applyBorder="1" applyAlignment="1">
      <alignment horizontal="right" vertical="center" wrapText="1" indent="1"/>
    </xf>
    <xf numFmtId="164" fontId="12" fillId="28" borderId="22" xfId="50" applyNumberFormat="1" applyFont="1" applyFill="1" applyBorder="1" applyAlignment="1" applyProtection="1">
      <alignment horizontal="right" vertical="center" indent="1"/>
      <protection locked="0"/>
    </xf>
    <xf numFmtId="170" fontId="7" fillId="0" borderId="28" xfId="24" applyNumberFormat="1" applyFont="1" applyBorder="1" applyAlignment="1">
      <alignment horizontal="right" indent="1"/>
    </xf>
    <xf numFmtId="170" fontId="7" fillId="0" borderId="31" xfId="24" applyNumberFormat="1" applyFont="1" applyBorder="1" applyAlignment="1">
      <alignment horizontal="right" indent="1"/>
    </xf>
    <xf numFmtId="164" fontId="8" fillId="0" borderId="22" xfId="50" applyNumberFormat="1" applyFont="1" applyFill="1" applyBorder="1" applyAlignment="1" applyProtection="1">
      <alignment horizontal="right" vertical="center" indent="1"/>
      <protection locked="0"/>
    </xf>
    <xf numFmtId="3" fontId="36" fillId="0" borderId="28" xfId="23" applyNumberFormat="1" applyFont="1" applyFill="1" applyBorder="1" applyAlignment="1" applyProtection="1">
      <alignment horizontal="right" vertical="center" indent="1"/>
    </xf>
    <xf numFmtId="3" fontId="7" fillId="0" borderId="51" xfId="24" quotePrefix="1" applyNumberFormat="1" applyFont="1" applyFill="1" applyBorder="1" applyAlignment="1">
      <alignment horizontal="right" vertical="center" wrapText="1" indent="1"/>
    </xf>
    <xf numFmtId="3" fontId="36" fillId="0" borderId="28" xfId="24" applyNumberFormat="1" applyFont="1" applyFill="1" applyBorder="1" applyAlignment="1">
      <alignment horizontal="right" vertical="center" indent="1"/>
    </xf>
    <xf numFmtId="3" fontId="7" fillId="0" borderId="28" xfId="23" applyNumberFormat="1" applyFont="1" applyFill="1" applyBorder="1" applyAlignment="1" applyProtection="1">
      <alignment horizontal="right" vertical="center" indent="1"/>
    </xf>
    <xf numFmtId="3" fontId="7" fillId="0" borderId="51" xfId="23" applyNumberFormat="1" applyFont="1" applyFill="1" applyBorder="1" applyAlignment="1" applyProtection="1">
      <alignment horizontal="right" vertical="center" indent="1"/>
    </xf>
    <xf numFmtId="3" fontId="36" fillId="0" borderId="51" xfId="23" applyNumberFormat="1" applyFont="1" applyFill="1" applyBorder="1" applyAlignment="1" applyProtection="1">
      <alignment horizontal="right" vertical="center" indent="1"/>
    </xf>
    <xf numFmtId="3" fontId="7" fillId="0" borderId="84" xfId="24" applyNumberFormat="1" applyFont="1" applyFill="1" applyBorder="1" applyAlignment="1">
      <alignment horizontal="right" vertical="center" indent="1"/>
    </xf>
    <xf numFmtId="3" fontId="7" fillId="0" borderId="28" xfId="24" applyNumberFormat="1" applyFont="1" applyBorder="1" applyAlignment="1">
      <alignment horizontal="right" vertical="center" indent="1"/>
    </xf>
    <xf numFmtId="3" fontId="37" fillId="0" borderId="0" xfId="24" applyNumberFormat="1" applyFont="1" applyBorder="1" applyAlignment="1">
      <alignment horizontal="right" indent="1"/>
    </xf>
    <xf numFmtId="49" fontId="7" fillId="0" borderId="28" xfId="24" applyNumberFormat="1" applyFont="1" applyFill="1" applyBorder="1" applyAlignment="1">
      <alignment wrapText="1"/>
    </xf>
    <xf numFmtId="0" fontId="45" fillId="0" borderId="0" xfId="0" applyFont="1"/>
    <xf numFmtId="0" fontId="94" fillId="0" borderId="0" xfId="0" applyFont="1"/>
    <xf numFmtId="0" fontId="36" fillId="0" borderId="0" xfId="0" applyFont="1" applyFill="1" applyBorder="1" applyAlignment="1">
      <alignment vertical="top"/>
    </xf>
    <xf numFmtId="0" fontId="7" fillId="0" borderId="38" xfId="0" applyFont="1" applyBorder="1"/>
    <xf numFmtId="3" fontId="7" fillId="0" borderId="43" xfId="24" applyNumberFormat="1" applyFont="1" applyBorder="1" applyAlignment="1">
      <alignment horizontal="right" indent="1"/>
    </xf>
    <xf numFmtId="0" fontId="26" fillId="26" borderId="0" xfId="0" applyFont="1" applyFill="1"/>
    <xf numFmtId="0" fontId="30" fillId="0" borderId="0" xfId="0" applyFont="1" applyFill="1" applyBorder="1" applyAlignment="1">
      <alignment vertical="top" wrapText="1"/>
    </xf>
    <xf numFmtId="49" fontId="7" fillId="0" borderId="31" xfId="0" applyNumberFormat="1" applyFont="1" applyBorder="1" applyAlignment="1">
      <alignment horizontal="center"/>
    </xf>
    <xf numFmtId="3" fontId="26" fillId="0" borderId="51" xfId="0" applyNumberFormat="1" applyFont="1" applyBorder="1" applyAlignment="1">
      <alignment horizontal="right" vertical="center" indent="1"/>
    </xf>
    <xf numFmtId="3" fontId="26" fillId="0" borderId="51" xfId="0" applyNumberFormat="1" applyFont="1" applyFill="1" applyBorder="1" applyAlignment="1">
      <alignment horizontal="right" vertical="center" indent="1"/>
    </xf>
    <xf numFmtId="166" fontId="12" fillId="0" borderId="22" xfId="51" applyNumberFormat="1" applyFont="1" applyFill="1" applyBorder="1" applyAlignment="1" applyProtection="1">
      <alignment horizontal="right" vertical="center" indent="1"/>
    </xf>
    <xf numFmtId="0" fontId="0" fillId="0" borderId="0" xfId="0" applyAlignment="1">
      <alignment vertical="center"/>
    </xf>
    <xf numFmtId="0" fontId="0" fillId="0" borderId="0" xfId="0" applyFill="1"/>
    <xf numFmtId="0" fontId="71" fillId="0" borderId="0" xfId="0" applyFont="1"/>
    <xf numFmtId="3" fontId="96" fillId="0" borderId="51" xfId="0" applyNumberFormat="1" applyFont="1" applyFill="1" applyBorder="1" applyAlignment="1">
      <alignment horizontal="right" vertical="center" indent="1"/>
    </xf>
    <xf numFmtId="164" fontId="22" fillId="0" borderId="11" xfId="50" applyNumberFormat="1" applyFont="1" applyBorder="1" applyAlignment="1">
      <alignment horizontal="right" vertical="center" indent="1"/>
    </xf>
    <xf numFmtId="166" fontId="17" fillId="27" borderId="117" xfId="0" applyNumberFormat="1" applyFont="1" applyFill="1" applyBorder="1" applyAlignment="1">
      <alignment horizontal="right" vertical="center" wrapText="1" indent="1"/>
    </xf>
    <xf numFmtId="166" fontId="17" fillId="19" borderId="117" xfId="0" applyNumberFormat="1" applyFont="1" applyFill="1" applyBorder="1" applyAlignment="1">
      <alignment horizontal="right" vertical="center" wrapText="1" indent="1"/>
    </xf>
    <xf numFmtId="14" fontId="36" fillId="0" borderId="0" xfId="0" applyNumberFormat="1" applyFont="1" applyFill="1"/>
    <xf numFmtId="0" fontId="36" fillId="0" borderId="0" xfId="0" applyFont="1" applyFill="1"/>
    <xf numFmtId="0" fontId="36" fillId="0" borderId="0" xfId="0" applyFont="1" applyFill="1" applyBorder="1" applyAlignment="1"/>
    <xf numFmtId="49" fontId="7" fillId="0" borderId="28" xfId="24" applyNumberFormat="1" applyFont="1" applyBorder="1" applyAlignment="1">
      <alignment vertical="center" wrapText="1"/>
    </xf>
    <xf numFmtId="3" fontId="7" fillId="0" borderId="28" xfId="24" applyNumberFormat="1" applyFont="1" applyBorder="1" applyAlignment="1">
      <alignment horizontal="right" vertical="center"/>
    </xf>
    <xf numFmtId="41" fontId="123" fillId="0" borderId="0" xfId="24" applyFont="1" applyFill="1" applyBorder="1" applyAlignment="1">
      <alignment horizontal="center"/>
    </xf>
    <xf numFmtId="49" fontId="10" fillId="0" borderId="68" xfId="50" applyNumberFormat="1" applyFont="1" applyFill="1" applyBorder="1" applyAlignment="1">
      <alignment vertical="center"/>
    </xf>
    <xf numFmtId="0" fontId="11" fillId="0" borderId="13" xfId="50" applyFont="1" applyFill="1" applyBorder="1" applyAlignment="1">
      <alignment horizontal="center" vertical="center"/>
    </xf>
    <xf numFmtId="0" fontId="11" fillId="0" borderId="12" xfId="50" applyFont="1" applyFill="1" applyBorder="1" applyAlignment="1">
      <alignment horizontal="center" vertical="center"/>
    </xf>
    <xf numFmtId="49" fontId="10" fillId="0" borderId="68" xfId="50" applyNumberFormat="1" applyFont="1" applyFill="1" applyBorder="1" applyAlignment="1">
      <alignment vertical="center" wrapText="1"/>
    </xf>
    <xf numFmtId="3" fontId="7" fillId="0" borderId="28" xfId="24" applyNumberFormat="1" applyFont="1" applyFill="1" applyBorder="1" applyAlignment="1">
      <alignment horizontal="right" indent="1"/>
    </xf>
    <xf numFmtId="170" fontId="7" fillId="0" borderId="28" xfId="24" applyNumberFormat="1" applyFont="1" applyFill="1" applyBorder="1" applyAlignment="1">
      <alignment horizontal="right" indent="1"/>
    </xf>
    <xf numFmtId="0" fontId="8" fillId="0" borderId="0" xfId="0" applyFont="1" applyFill="1" applyBorder="1" applyAlignment="1">
      <alignment vertical="center"/>
    </xf>
    <xf numFmtId="49" fontId="10" fillId="0" borderId="47" xfId="50" applyNumberFormat="1" applyFont="1" applyBorder="1" applyAlignment="1">
      <alignment vertical="center"/>
    </xf>
    <xf numFmtId="49" fontId="12" fillId="0" borderId="27" xfId="50" applyNumberFormat="1" applyFont="1" applyBorder="1" applyAlignment="1">
      <alignment horizontal="center" vertical="center"/>
    </xf>
    <xf numFmtId="49" fontId="10" fillId="0" borderId="30" xfId="50" applyNumberFormat="1" applyFont="1" applyBorder="1" applyAlignment="1">
      <alignment vertical="center"/>
    </xf>
    <xf numFmtId="49" fontId="8" fillId="0" borderId="126" xfId="0" applyNumberFormat="1" applyFont="1" applyBorder="1" applyAlignment="1">
      <alignment vertical="center" wrapText="1"/>
    </xf>
    <xf numFmtId="49" fontId="8" fillId="0" borderId="126" xfId="0" applyNumberFormat="1" applyFont="1" applyFill="1" applyBorder="1" applyAlignment="1">
      <alignment vertical="center" wrapText="1"/>
    </xf>
    <xf numFmtId="49" fontId="17" fillId="27" borderId="126" xfId="0" applyNumberFormat="1" applyFont="1" applyFill="1" applyBorder="1" applyAlignment="1">
      <alignment vertical="center" wrapText="1"/>
    </xf>
    <xf numFmtId="49" fontId="8" fillId="0" borderId="39" xfId="0" applyNumberFormat="1" applyFont="1" applyBorder="1" applyAlignment="1">
      <alignment vertical="center" wrapText="1"/>
    </xf>
    <xf numFmtId="49" fontId="8" fillId="0" borderId="27" xfId="0" applyNumberFormat="1" applyFont="1" applyFill="1" applyBorder="1" applyAlignment="1">
      <alignment vertical="center" wrapText="1"/>
    </xf>
    <xf numFmtId="49" fontId="17" fillId="27" borderId="127" xfId="0" applyNumberFormat="1" applyFont="1" applyFill="1" applyBorder="1" applyAlignment="1">
      <alignment vertical="center" wrapText="1"/>
    </xf>
    <xf numFmtId="49" fontId="17" fillId="27" borderId="27" xfId="0" applyNumberFormat="1" applyFont="1" applyFill="1" applyBorder="1" applyAlignment="1">
      <alignment vertical="center" wrapText="1"/>
    </xf>
    <xf numFmtId="49" fontId="8" fillId="0" borderId="27" xfId="0" applyNumberFormat="1" applyFont="1" applyBorder="1" applyAlignment="1">
      <alignment vertical="center" wrapText="1"/>
    </xf>
    <xf numFmtId="49" fontId="14" fillId="0" borderId="129" xfId="50" applyNumberFormat="1" applyFont="1" applyBorder="1" applyAlignment="1">
      <alignment vertical="center"/>
    </xf>
    <xf numFmtId="49" fontId="17" fillId="27" borderId="30" xfId="0" applyNumberFormat="1" applyFont="1" applyFill="1" applyBorder="1" applyAlignment="1">
      <alignment vertical="center" wrapText="1"/>
    </xf>
    <xf numFmtId="49" fontId="20" fillId="0" borderId="128" xfId="51" applyNumberFormat="1" applyFont="1" applyBorder="1" applyAlignment="1">
      <alignment vertical="center"/>
    </xf>
    <xf numFmtId="49" fontId="8" fillId="0" borderId="126" xfId="0" applyNumberFormat="1" applyFont="1" applyBorder="1" applyAlignment="1">
      <alignment vertical="center"/>
    </xf>
    <xf numFmtId="49" fontId="17" fillId="27" borderId="39" xfId="0" applyNumberFormat="1" applyFont="1" applyFill="1" applyBorder="1" applyAlignment="1">
      <alignment vertical="center"/>
    </xf>
    <xf numFmtId="49" fontId="20" fillId="0" borderId="128" xfId="51" applyNumberFormat="1" applyFont="1" applyBorder="1" applyAlignment="1">
      <alignment vertical="center" wrapText="1"/>
    </xf>
    <xf numFmtId="49" fontId="20" fillId="0" borderId="30" xfId="51" applyNumberFormat="1" applyFont="1" applyBorder="1" applyAlignment="1">
      <alignment vertical="center" wrapText="1"/>
    </xf>
    <xf numFmtId="49" fontId="20" fillId="0" borderId="33" xfId="51" applyNumberFormat="1" applyFont="1" applyBorder="1" applyAlignment="1">
      <alignment vertical="center" wrapText="1"/>
    </xf>
    <xf numFmtId="3" fontId="70" fillId="0" borderId="51" xfId="0" applyNumberFormat="1" applyFont="1" applyFill="1" applyBorder="1" applyAlignment="1">
      <alignment horizontal="right" vertical="center" indent="1"/>
    </xf>
    <xf numFmtId="49" fontId="10" fillId="0" borderId="47" xfId="50" applyNumberFormat="1" applyFont="1" applyBorder="1" applyAlignment="1">
      <alignment vertical="center" wrapText="1"/>
    </xf>
    <xf numFmtId="49" fontId="10" fillId="0" borderId="30" xfId="50" applyNumberFormat="1" applyFont="1" applyBorder="1" applyAlignment="1">
      <alignment vertical="center" wrapText="1"/>
    </xf>
    <xf numFmtId="49" fontId="8" fillId="0" borderId="39" xfId="0" applyNumberFormat="1" applyFont="1" applyBorder="1" applyAlignment="1">
      <alignment horizontal="left" vertical="center" wrapText="1"/>
    </xf>
    <xf numFmtId="49" fontId="8" fillId="0" borderId="39" xfId="0" applyNumberFormat="1" applyFont="1" applyFill="1" applyBorder="1" applyAlignment="1">
      <alignment vertical="center" wrapText="1"/>
    </xf>
    <xf numFmtId="49" fontId="12" fillId="0" borderId="39" xfId="51" applyNumberFormat="1" applyFont="1" applyBorder="1" applyAlignment="1">
      <alignment vertical="center" wrapText="1"/>
    </xf>
    <xf numFmtId="49" fontId="9" fillId="0" borderId="131" xfId="0" applyNumberFormat="1" applyFont="1" applyBorder="1" applyAlignment="1">
      <alignment vertical="center" wrapText="1"/>
    </xf>
    <xf numFmtId="49" fontId="26" fillId="0" borderId="39" xfId="0" applyNumberFormat="1" applyFont="1" applyFill="1" applyBorder="1" applyAlignment="1">
      <alignment vertical="center" wrapText="1"/>
    </xf>
    <xf numFmtId="49" fontId="64" fillId="19" borderId="39" xfId="0" applyNumberFormat="1" applyFont="1" applyFill="1" applyBorder="1" applyAlignment="1">
      <alignment vertical="center" wrapText="1"/>
    </xf>
    <xf numFmtId="49" fontId="20" fillId="0" borderId="33" xfId="0" applyNumberFormat="1" applyFont="1" applyBorder="1" applyAlignment="1">
      <alignment vertical="center" wrapText="1"/>
    </xf>
    <xf numFmtId="49" fontId="20" fillId="0" borderId="0" xfId="0" applyNumberFormat="1" applyFont="1" applyBorder="1" applyAlignment="1">
      <alignment horizontal="left" vertical="center" wrapText="1"/>
    </xf>
    <xf numFmtId="166" fontId="22" fillId="0" borderId="0" xfId="51" applyNumberFormat="1" applyFont="1" applyBorder="1" applyAlignment="1">
      <alignment horizontal="right" vertical="center" indent="1"/>
    </xf>
    <xf numFmtId="0" fontId="7" fillId="0" borderId="0" xfId="0" applyFont="1" applyAlignment="1">
      <alignment horizontal="left" indent="1"/>
    </xf>
    <xf numFmtId="41" fontId="8" fillId="0" borderId="0" xfId="24" applyFont="1" applyAlignment="1">
      <alignment horizontal="left" indent="1"/>
    </xf>
    <xf numFmtId="41" fontId="7" fillId="0" borderId="0" xfId="24" applyFont="1" applyAlignment="1">
      <alignment horizontal="left" indent="1"/>
    </xf>
    <xf numFmtId="0" fontId="36" fillId="0" borderId="0" xfId="0" applyFont="1" applyAlignment="1">
      <alignment horizontal="left" indent="1"/>
    </xf>
    <xf numFmtId="49" fontId="36" fillId="0" borderId="0" xfId="24" applyNumberFormat="1" applyFont="1" applyAlignment="1">
      <alignment horizontal="left" indent="1"/>
    </xf>
    <xf numFmtId="41" fontId="36" fillId="0" borderId="0" xfId="24" applyFont="1" applyAlignment="1">
      <alignment horizontal="left" indent="1"/>
    </xf>
    <xf numFmtId="49" fontId="7" fillId="0" borderId="0" xfId="24" applyNumberFormat="1" applyFont="1" applyAlignment="1">
      <alignment horizontal="left" indent="1"/>
    </xf>
    <xf numFmtId="49" fontId="7" fillId="0" borderId="25" xfId="24" applyNumberFormat="1" applyFont="1" applyBorder="1" applyAlignment="1">
      <alignment horizontal="left" indent="1"/>
    </xf>
    <xf numFmtId="49" fontId="7" fillId="0" borderId="28" xfId="0" applyNumberFormat="1" applyFont="1" applyBorder="1" applyAlignment="1">
      <alignment horizontal="left" indent="1"/>
    </xf>
    <xf numFmtId="49" fontId="7" fillId="0" borderId="31" xfId="24" applyNumberFormat="1" applyFont="1" applyBorder="1" applyAlignment="1">
      <alignment horizontal="left" indent="1"/>
    </xf>
    <xf numFmtId="0" fontId="7" fillId="0" borderId="27" xfId="45" applyFont="1" applyBorder="1" applyAlignment="1">
      <alignment horizontal="left" indent="1"/>
    </xf>
    <xf numFmtId="49" fontId="7" fillId="0" borderId="28" xfId="24" applyNumberFormat="1" applyFont="1" applyBorder="1" applyAlignment="1">
      <alignment horizontal="left" indent="1"/>
    </xf>
    <xf numFmtId="49" fontId="7" fillId="0" borderId="28" xfId="24" applyNumberFormat="1" applyFont="1" applyBorder="1" applyAlignment="1">
      <alignment horizontal="left" wrapText="1" indent="1"/>
    </xf>
    <xf numFmtId="0" fontId="7" fillId="0" borderId="27" xfId="45" applyFont="1" applyBorder="1" applyAlignment="1">
      <alignment horizontal="left" vertical="center" indent="1"/>
    </xf>
    <xf numFmtId="0" fontId="7" fillId="0" borderId="27" xfId="45" applyFont="1" applyFill="1" applyBorder="1" applyAlignment="1">
      <alignment horizontal="left" indent="1"/>
    </xf>
    <xf numFmtId="49" fontId="7" fillId="0" borderId="28" xfId="24" applyNumberFormat="1" applyFont="1" applyFill="1" applyBorder="1" applyAlignment="1">
      <alignment horizontal="left" indent="1"/>
    </xf>
    <xf numFmtId="49" fontId="42" fillId="0" borderId="28" xfId="24" applyNumberFormat="1" applyFont="1" applyBorder="1" applyAlignment="1">
      <alignment horizontal="left" indent="1"/>
    </xf>
    <xf numFmtId="0" fontId="8" fillId="0" borderId="27" xfId="45" applyFont="1" applyBorder="1" applyAlignment="1">
      <alignment horizontal="left" vertical="center" indent="1"/>
    </xf>
    <xf numFmtId="0" fontId="7" fillId="0" borderId="30" xfId="45" applyFont="1" applyBorder="1" applyAlignment="1">
      <alignment horizontal="left" indent="1"/>
    </xf>
    <xf numFmtId="0" fontId="7" fillId="0" borderId="33" xfId="45" applyFont="1" applyBorder="1" applyAlignment="1">
      <alignment horizontal="left" indent="1"/>
    </xf>
    <xf numFmtId="49" fontId="36" fillId="0" borderId="34" xfId="24" applyNumberFormat="1" applyFont="1" applyBorder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7" fillId="25" borderId="0" xfId="0" applyFont="1" applyFill="1" applyAlignment="1">
      <alignment horizontal="left" indent="1"/>
    </xf>
    <xf numFmtId="38" fontId="7" fillId="0" borderId="0" xfId="0" applyNumberFormat="1" applyFont="1" applyAlignment="1">
      <alignment horizontal="left" indent="1"/>
    </xf>
    <xf numFmtId="170" fontId="7" fillId="0" borderId="28" xfId="24" applyNumberFormat="1" applyFont="1" applyBorder="1" applyAlignment="1">
      <alignment horizontal="right" vertical="center" indent="1"/>
    </xf>
    <xf numFmtId="170" fontId="7" fillId="0" borderId="28" xfId="24" applyNumberFormat="1" applyFont="1" applyBorder="1" applyAlignment="1">
      <alignment horizontal="right" vertical="center"/>
    </xf>
    <xf numFmtId="41" fontId="8" fillId="0" borderId="0" xfId="24" applyFont="1" applyAlignment="1">
      <alignment horizontal="left"/>
    </xf>
    <xf numFmtId="3" fontId="36" fillId="0" borderId="139" xfId="23" applyNumberFormat="1" applyFont="1" applyFill="1" applyBorder="1" applyAlignment="1" applyProtection="1">
      <alignment horizontal="right" vertical="center" indent="1"/>
    </xf>
    <xf numFmtId="0" fontId="45" fillId="0" borderId="0" xfId="0" applyFont="1" applyFill="1" applyAlignment="1">
      <alignment vertical="center"/>
    </xf>
    <xf numFmtId="49" fontId="17" fillId="27" borderId="150" xfId="0" applyNumberFormat="1" applyFont="1" applyFill="1" applyBorder="1" applyAlignment="1">
      <alignment vertical="center" wrapText="1"/>
    </xf>
    <xf numFmtId="166" fontId="17" fillId="27" borderId="151" xfId="0" applyNumberFormat="1" applyFont="1" applyFill="1" applyBorder="1" applyAlignment="1">
      <alignment horizontal="right" vertical="center" wrapText="1" indent="1"/>
    </xf>
    <xf numFmtId="49" fontId="8" fillId="0" borderId="152" xfId="0" applyNumberFormat="1" applyFont="1" applyBorder="1" applyAlignment="1">
      <alignment vertical="center" wrapText="1"/>
    </xf>
    <xf numFmtId="164" fontId="12" fillId="0" borderId="153" xfId="50" applyNumberFormat="1" applyFont="1" applyFill="1" applyBorder="1" applyAlignment="1" applyProtection="1">
      <alignment horizontal="right" vertical="center" indent="1"/>
      <protection locked="0"/>
    </xf>
    <xf numFmtId="49" fontId="22" fillId="29" borderId="62" xfId="50" applyNumberFormat="1" applyFont="1" applyFill="1" applyBorder="1" applyAlignment="1">
      <alignment vertical="center" wrapText="1"/>
    </xf>
    <xf numFmtId="164" fontId="21" fillId="29" borderId="58" xfId="50" applyNumberFormat="1" applyFont="1" applyFill="1" applyBorder="1" applyAlignment="1">
      <alignment horizontal="right" vertical="center" indent="1"/>
    </xf>
    <xf numFmtId="3" fontId="159" fillId="0" borderId="51" xfId="0" applyNumberFormat="1" applyFont="1" applyFill="1" applyBorder="1" applyAlignment="1">
      <alignment horizontal="right" vertical="center" indent="1"/>
    </xf>
    <xf numFmtId="49" fontId="13" fillId="19" borderId="62" xfId="0" applyNumberFormat="1" applyFont="1" applyFill="1" applyBorder="1" applyAlignment="1">
      <alignment vertical="center" wrapText="1"/>
    </xf>
    <xf numFmtId="166" fontId="22" fillId="29" borderId="58" xfId="51" applyNumberFormat="1" applyFont="1" applyFill="1" applyBorder="1" applyAlignment="1">
      <alignment horizontal="right" vertical="center" indent="1"/>
    </xf>
    <xf numFmtId="166" fontId="16" fillId="0" borderId="22" xfId="0" applyNumberFormat="1" applyFont="1" applyFill="1" applyBorder="1" applyAlignment="1">
      <alignment horizontal="right" vertical="center" wrapText="1" indent="1"/>
    </xf>
    <xf numFmtId="164" fontId="16" fillId="0" borderId="22" xfId="50" applyNumberFormat="1" applyFont="1" applyFill="1" applyBorder="1" applyAlignment="1" applyProtection="1">
      <alignment horizontal="right" vertical="center" indent="1"/>
      <protection locked="0"/>
    </xf>
    <xf numFmtId="164" fontId="22" fillId="0" borderId="58" xfId="50" applyNumberFormat="1" applyFont="1" applyFill="1" applyBorder="1" applyAlignment="1">
      <alignment horizontal="right" vertical="center" indent="1"/>
    </xf>
    <xf numFmtId="164" fontId="22" fillId="0" borderId="11" xfId="50" applyNumberFormat="1" applyFont="1" applyFill="1" applyBorder="1" applyAlignment="1">
      <alignment horizontal="right" vertical="center" indent="1"/>
    </xf>
    <xf numFmtId="0" fontId="8" fillId="0" borderId="0" xfId="0" applyFont="1" applyFill="1" applyAlignment="1">
      <alignment horizontal="right" vertical="center" indent="1"/>
    </xf>
    <xf numFmtId="164" fontId="21" fillId="0" borderId="58" xfId="50" applyNumberFormat="1" applyFont="1" applyFill="1" applyBorder="1" applyAlignment="1">
      <alignment horizontal="right" vertical="center" indent="1"/>
    </xf>
    <xf numFmtId="164" fontId="8" fillId="0" borderId="0" xfId="0" applyNumberFormat="1" applyFont="1" applyFill="1"/>
    <xf numFmtId="0" fontId="11" fillId="0" borderId="28" xfId="50" applyFont="1" applyBorder="1" applyAlignment="1">
      <alignment horizontal="center" vertical="center"/>
    </xf>
    <xf numFmtId="0" fontId="11" fillId="0" borderId="31" xfId="50" applyFont="1" applyBorder="1" applyAlignment="1">
      <alignment horizontal="center" vertical="center"/>
    </xf>
    <xf numFmtId="164" fontId="12" fillId="0" borderId="156" xfId="50" applyNumberFormat="1" applyFont="1" applyFill="1" applyBorder="1" applyAlignment="1" applyProtection="1">
      <alignment horizontal="right" vertical="center" indent="1"/>
      <protection locked="0"/>
    </xf>
    <xf numFmtId="164" fontId="12" fillId="0" borderId="51" xfId="50" applyNumberFormat="1" applyFont="1" applyFill="1" applyBorder="1" applyAlignment="1" applyProtection="1">
      <alignment horizontal="right" vertical="center" indent="1"/>
      <protection locked="0"/>
    </xf>
    <xf numFmtId="164" fontId="12" fillId="0" borderId="87" xfId="50" applyNumberFormat="1" applyFont="1" applyFill="1" applyBorder="1" applyAlignment="1" applyProtection="1">
      <alignment horizontal="right" vertical="center" indent="1"/>
      <protection locked="0"/>
    </xf>
    <xf numFmtId="164" fontId="12" fillId="28" borderId="51" xfId="50" applyNumberFormat="1" applyFont="1" applyFill="1" applyBorder="1" applyAlignment="1" applyProtection="1">
      <alignment horizontal="right" vertical="center" indent="1"/>
      <protection locked="0"/>
    </xf>
    <xf numFmtId="164" fontId="12" fillId="0" borderId="0" xfId="50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Alignment="1">
      <alignment horizontal="right"/>
    </xf>
    <xf numFmtId="167" fontId="12" fillId="0" borderId="118" xfId="50" applyNumberFormat="1" applyFont="1" applyFill="1" applyBorder="1" applyAlignment="1" applyProtection="1">
      <alignment horizontal="right" vertical="center" indent="1"/>
      <protection locked="0"/>
    </xf>
    <xf numFmtId="167" fontId="21" fillId="0" borderId="58" xfId="50" applyNumberFormat="1" applyFont="1" applyFill="1" applyBorder="1" applyAlignment="1">
      <alignment horizontal="right" vertical="center" indent="1"/>
    </xf>
    <xf numFmtId="166" fontId="11" fillId="0" borderId="0" xfId="50" applyNumberFormat="1" applyFont="1" applyFill="1" applyBorder="1" applyAlignment="1">
      <alignment horizontal="center" vertical="center"/>
    </xf>
    <xf numFmtId="0" fontId="0" fillId="0" borderId="0" xfId="0" applyFill="1" applyBorder="1"/>
    <xf numFmtId="3" fontId="8" fillId="0" borderId="0" xfId="0" applyNumberFormat="1" applyFont="1" applyFill="1" applyBorder="1"/>
    <xf numFmtId="0" fontId="11" fillId="0" borderId="0" xfId="50" applyFont="1" applyFill="1" applyBorder="1" applyAlignment="1">
      <alignment horizontal="center" vertical="center" wrapText="1"/>
    </xf>
    <xf numFmtId="0" fontId="11" fillId="0" borderId="0" xfId="50" applyFont="1" applyFill="1" applyBorder="1" applyAlignment="1">
      <alignment horizontal="center" vertical="center"/>
    </xf>
    <xf numFmtId="166" fontId="64" fillId="0" borderId="0" xfId="50" applyNumberFormat="1" applyFont="1" applyFill="1" applyBorder="1" applyAlignment="1">
      <alignment horizontal="right" vertical="center" indent="1"/>
    </xf>
    <xf numFmtId="166" fontId="17" fillId="0" borderId="0" xfId="0" applyNumberFormat="1" applyFont="1" applyFill="1" applyBorder="1" applyAlignment="1">
      <alignment horizontal="right" vertical="center" wrapText="1" indent="1"/>
    </xf>
    <xf numFmtId="3" fontId="8" fillId="0" borderId="0" xfId="0" applyNumberFormat="1" applyFont="1" applyFill="1" applyBorder="1" applyAlignment="1">
      <alignment horizontal="right" vertical="center" indent="1"/>
    </xf>
    <xf numFmtId="3" fontId="7" fillId="0" borderId="54" xfId="24" applyNumberFormat="1" applyFont="1" applyBorder="1" applyAlignment="1">
      <alignment horizontal="right" indent="1"/>
    </xf>
    <xf numFmtId="0" fontId="7" fillId="0" borderId="0" xfId="0" applyFont="1" applyAlignment="1">
      <alignment horizontal="right" indent="1"/>
    </xf>
    <xf numFmtId="41" fontId="7" fillId="0" borderId="0" xfId="24" applyFont="1" applyFill="1"/>
    <xf numFmtId="173" fontId="7" fillId="0" borderId="0" xfId="0" applyNumberFormat="1" applyFont="1" applyFill="1"/>
    <xf numFmtId="164" fontId="15" fillId="0" borderId="153" xfId="50" applyNumberFormat="1" applyFont="1" applyFill="1" applyBorder="1" applyAlignment="1" applyProtection="1">
      <alignment horizontal="right" vertical="center" indent="1"/>
      <protection locked="0"/>
    </xf>
    <xf numFmtId="164" fontId="12" fillId="28" borderId="153" xfId="50" applyNumberFormat="1" applyFont="1" applyFill="1" applyBorder="1" applyAlignment="1" applyProtection="1">
      <alignment horizontal="right" vertical="center" indent="1"/>
      <protection locked="0"/>
    </xf>
    <xf numFmtId="49" fontId="8" fillId="0" borderId="126" xfId="0" applyNumberFormat="1" applyFont="1" applyBorder="1" applyAlignment="1">
      <alignment horizontal="left" vertical="center" wrapText="1"/>
    </xf>
    <xf numFmtId="166" fontId="17" fillId="0" borderId="13" xfId="0" applyNumberFormat="1" applyFont="1" applyFill="1" applyBorder="1" applyAlignment="1">
      <alignment horizontal="right" vertical="center" wrapText="1" indent="1"/>
    </xf>
    <xf numFmtId="166" fontId="17" fillId="0" borderId="157" xfId="0" applyNumberFormat="1" applyFont="1" applyFill="1" applyBorder="1" applyAlignment="1">
      <alignment horizontal="right" vertical="center" wrapText="1" indent="1"/>
    </xf>
    <xf numFmtId="166" fontId="17" fillId="27" borderId="156" xfId="0" applyNumberFormat="1" applyFont="1" applyFill="1" applyBorder="1" applyAlignment="1">
      <alignment horizontal="right" vertical="center" wrapText="1" indent="1"/>
    </xf>
    <xf numFmtId="49" fontId="26" fillId="0" borderId="126" xfId="0" applyNumberFormat="1" applyFont="1" applyFill="1" applyBorder="1" applyAlignment="1">
      <alignment vertical="center" wrapText="1"/>
    </xf>
    <xf numFmtId="166" fontId="17" fillId="27" borderId="158" xfId="0" applyNumberFormat="1" applyFont="1" applyFill="1" applyBorder="1" applyAlignment="1">
      <alignment horizontal="right" vertical="center" wrapText="1" indent="1"/>
    </xf>
    <xf numFmtId="167" fontId="12" fillId="29" borderId="118" xfId="50" applyNumberFormat="1" applyFont="1" applyFill="1" applyBorder="1" applyAlignment="1" applyProtection="1">
      <alignment horizontal="right" vertical="center" indent="1"/>
      <protection locked="0"/>
    </xf>
    <xf numFmtId="49" fontId="36" fillId="27" borderId="12" xfId="24" applyNumberFormat="1" applyFont="1" applyFill="1" applyBorder="1" applyAlignment="1">
      <alignment horizontal="center" vertical="center"/>
    </xf>
    <xf numFmtId="49" fontId="7" fillId="27" borderId="31" xfId="24" quotePrefix="1" applyNumberFormat="1" applyFont="1" applyFill="1" applyBorder="1" applyAlignment="1">
      <alignment horizontal="center" vertical="center" wrapText="1"/>
    </xf>
    <xf numFmtId="49" fontId="19" fillId="0" borderId="22" xfId="24" applyNumberFormat="1" applyFont="1" applyFill="1" applyBorder="1" applyAlignment="1">
      <alignment vertical="center"/>
    </xf>
    <xf numFmtId="49" fontId="36" fillId="0" borderId="22" xfId="24" applyNumberFormat="1" applyFont="1" applyFill="1" applyBorder="1" applyAlignment="1">
      <alignment vertical="center" wrapText="1"/>
    </xf>
    <xf numFmtId="49" fontId="36" fillId="0" borderId="159" xfId="24" applyNumberFormat="1" applyFont="1" applyFill="1" applyBorder="1" applyAlignment="1">
      <alignment vertical="center" wrapText="1"/>
    </xf>
    <xf numFmtId="3" fontId="36" fillId="0" borderId="0" xfId="23" applyNumberFormat="1" applyFont="1" applyFill="1" applyBorder="1" applyAlignment="1" applyProtection="1">
      <alignment horizontal="right" vertical="center" indent="1"/>
    </xf>
    <xf numFmtId="3" fontId="7" fillId="0" borderId="0" xfId="23" applyNumberFormat="1" applyFont="1" applyFill="1" applyBorder="1" applyAlignment="1" applyProtection="1">
      <alignment horizontal="right" vertical="center" indent="1"/>
    </xf>
    <xf numFmtId="3" fontId="36" fillId="0" borderId="0" xfId="24" applyNumberFormat="1" applyFont="1" applyFill="1" applyBorder="1" applyAlignment="1">
      <alignment horizontal="right" vertical="center" wrapText="1" indent="1"/>
    </xf>
    <xf numFmtId="3" fontId="7" fillId="0" borderId="0" xfId="24" applyNumberFormat="1" applyFont="1" applyFill="1" applyBorder="1" applyAlignment="1">
      <alignment horizontal="right" vertical="center" indent="1"/>
    </xf>
    <xf numFmtId="167" fontId="12" fillId="0" borderId="160" xfId="50" applyNumberFormat="1" applyFont="1" applyFill="1" applyBorder="1" applyAlignment="1" applyProtection="1">
      <alignment horizontal="right" vertical="center" indent="1"/>
      <protection locked="0"/>
    </xf>
    <xf numFmtId="167" fontId="12" fillId="0" borderId="48" xfId="50" applyNumberFormat="1" applyFont="1" applyFill="1" applyBorder="1" applyAlignment="1" applyProtection="1">
      <alignment horizontal="right" vertical="center" indent="1"/>
      <protection locked="0"/>
    </xf>
    <xf numFmtId="167" fontId="8" fillId="0" borderId="0" xfId="0" applyNumberFormat="1" applyFont="1" applyFill="1" applyBorder="1" applyAlignment="1">
      <alignment horizontal="right" vertical="center" indent="1"/>
    </xf>
    <xf numFmtId="165" fontId="7" fillId="0" borderId="161" xfId="0" applyNumberFormat="1" applyFont="1" applyBorder="1" applyAlignment="1">
      <alignment horizontal="right" indent="1"/>
    </xf>
    <xf numFmtId="170" fontId="36" fillId="0" borderId="162" xfId="0" applyNumberFormat="1" applyFont="1" applyBorder="1" applyAlignment="1">
      <alignment horizontal="right" indent="1"/>
    </xf>
    <xf numFmtId="183" fontId="36" fillId="0" borderId="161" xfId="0" applyNumberFormat="1" applyFont="1" applyBorder="1" applyAlignment="1">
      <alignment horizontal="right" indent="1"/>
    </xf>
    <xf numFmtId="170" fontId="36" fillId="0" borderId="162" xfId="24" applyNumberFormat="1" applyFont="1" applyBorder="1" applyAlignment="1">
      <alignment horizontal="right" indent="1"/>
    </xf>
    <xf numFmtId="166" fontId="16" fillId="0" borderId="156" xfId="0" applyNumberFormat="1" applyFont="1" applyFill="1" applyBorder="1" applyAlignment="1">
      <alignment horizontal="right" vertical="center" wrapText="1" indent="1"/>
    </xf>
    <xf numFmtId="41" fontId="7" fillId="0" borderId="0" xfId="24" applyFont="1" applyAlignment="1">
      <alignment vertical="center"/>
    </xf>
    <xf numFmtId="171" fontId="8" fillId="0" borderId="0" xfId="0" applyNumberFormat="1" applyFont="1" applyAlignment="1">
      <alignment vertical="center"/>
    </xf>
    <xf numFmtId="171" fontId="8" fillId="0" borderId="0" xfId="0" applyNumberFormat="1" applyFont="1" applyFill="1" applyAlignment="1">
      <alignment vertical="center"/>
    </xf>
    <xf numFmtId="41" fontId="36" fillId="0" borderId="0" xfId="24" applyFont="1" applyFill="1" applyAlignment="1">
      <alignment vertical="center"/>
    </xf>
    <xf numFmtId="184" fontId="7" fillId="0" borderId="0" xfId="24" applyNumberFormat="1" applyFont="1" applyFill="1" applyAlignment="1">
      <alignment vertical="center"/>
    </xf>
    <xf numFmtId="49" fontId="36" fillId="0" borderId="0" xfId="24" applyNumberFormat="1" applyFont="1" applyFill="1" applyAlignment="1">
      <alignment horizontal="center" vertical="center"/>
    </xf>
    <xf numFmtId="49" fontId="9" fillId="0" borderId="0" xfId="24" applyNumberFormat="1" applyFont="1" applyAlignment="1">
      <alignment horizontal="left" vertical="center" wrapText="1"/>
    </xf>
    <xf numFmtId="41" fontId="9" fillId="0" borderId="0" xfId="24" applyFont="1" applyAlignment="1">
      <alignment horizontal="left" vertical="center" wrapText="1"/>
    </xf>
    <xf numFmtId="49" fontId="7" fillId="0" borderId="0" xfId="24" applyNumberFormat="1" applyFont="1" applyFill="1" applyBorder="1" applyAlignment="1">
      <alignment horizontal="center" vertical="center" wrapText="1"/>
    </xf>
    <xf numFmtId="49" fontId="42" fillId="0" borderId="12" xfId="24" applyNumberFormat="1" applyFont="1" applyBorder="1" applyAlignment="1">
      <alignment horizontal="center" vertical="center"/>
    </xf>
    <xf numFmtId="49" fontId="7" fillId="0" borderId="0" xfId="24" quotePrefix="1" applyNumberFormat="1" applyFont="1" applyFill="1" applyBorder="1" applyAlignment="1">
      <alignment horizontal="center" vertical="center" wrapText="1"/>
    </xf>
    <xf numFmtId="49" fontId="36" fillId="0" borderId="11" xfId="24" applyNumberFormat="1" applyFont="1" applyFill="1" applyBorder="1" applyAlignment="1">
      <alignment horizontal="center" vertical="center"/>
    </xf>
    <xf numFmtId="41" fontId="36" fillId="0" borderId="43" xfId="24" applyFont="1" applyFill="1" applyBorder="1" applyAlignment="1">
      <alignment horizontal="center" vertical="center"/>
    </xf>
    <xf numFmtId="49" fontId="7" fillId="0" borderId="43" xfId="24" quotePrefix="1" applyNumberFormat="1" applyFont="1" applyFill="1" applyBorder="1" applyAlignment="1">
      <alignment horizontal="center" vertical="center" wrapText="1"/>
    </xf>
    <xf numFmtId="49" fontId="7" fillId="0" borderId="28" xfId="24" quotePrefix="1" applyNumberFormat="1" applyFont="1" applyFill="1" applyBorder="1" applyAlignment="1">
      <alignment horizontal="center" vertical="center" wrapText="1"/>
    </xf>
    <xf numFmtId="169" fontId="36" fillId="0" borderId="28" xfId="23" applyNumberFormat="1" applyFont="1" applyFill="1" applyBorder="1" applyAlignment="1" applyProtection="1">
      <alignment horizontal="right" vertical="center" indent="1"/>
    </xf>
    <xf numFmtId="169" fontId="7" fillId="0" borderId="51" xfId="24" quotePrefix="1" applyNumberFormat="1" applyFont="1" applyFill="1" applyBorder="1" applyAlignment="1">
      <alignment horizontal="right" vertical="center" wrapText="1" indent="1"/>
    </xf>
    <xf numFmtId="3" fontId="7" fillId="0" borderId="0" xfId="24" quotePrefix="1" applyNumberFormat="1" applyFont="1" applyFill="1" applyBorder="1" applyAlignment="1">
      <alignment horizontal="right" vertical="center" wrapText="1" indent="1"/>
    </xf>
    <xf numFmtId="169" fontId="36" fillId="0" borderId="51" xfId="24" applyNumberFormat="1" applyFont="1" applyFill="1" applyBorder="1" applyAlignment="1">
      <alignment horizontal="right" vertical="center" wrapText="1" indent="1"/>
    </xf>
    <xf numFmtId="3" fontId="36" fillId="0" borderId="0" xfId="24" applyNumberFormat="1" applyFont="1" applyFill="1" applyBorder="1" applyAlignment="1">
      <alignment horizontal="right" vertical="center" indent="1"/>
    </xf>
    <xf numFmtId="169" fontId="42" fillId="0" borderId="28" xfId="23" applyNumberFormat="1" applyFont="1" applyFill="1" applyBorder="1" applyAlignment="1" applyProtection="1">
      <alignment horizontal="right" vertical="center" indent="1"/>
    </xf>
    <xf numFmtId="169" fontId="42" fillId="0" borderId="51" xfId="23" applyNumberFormat="1" applyFont="1" applyFill="1" applyBorder="1" applyAlignment="1" applyProtection="1">
      <alignment horizontal="right" vertical="center" indent="1"/>
    </xf>
    <xf numFmtId="169" fontId="7" fillId="0" borderId="51" xfId="23" applyNumberFormat="1" applyFont="1" applyFill="1" applyBorder="1" applyAlignment="1" applyProtection="1">
      <alignment horizontal="right" vertical="center" indent="1"/>
    </xf>
    <xf numFmtId="169" fontId="36" fillId="0" borderId="51" xfId="23" applyNumberFormat="1" applyFont="1" applyFill="1" applyBorder="1" applyAlignment="1" applyProtection="1">
      <alignment horizontal="right" vertical="center" indent="1"/>
    </xf>
    <xf numFmtId="3" fontId="7" fillId="0" borderId="13" xfId="24" applyNumberFormat="1" applyFont="1" applyBorder="1" applyAlignment="1">
      <alignment horizontal="right" vertical="center" indent="1"/>
    </xf>
    <xf numFmtId="169" fontId="7" fillId="0" borderId="84" xfId="24" applyNumberFormat="1" applyFont="1" applyFill="1" applyBorder="1" applyAlignment="1">
      <alignment horizontal="right" vertical="center" indent="1"/>
    </xf>
    <xf numFmtId="41" fontId="36" fillId="0" borderId="0" xfId="24" applyFont="1" applyBorder="1" applyAlignment="1">
      <alignment wrapText="1"/>
    </xf>
    <xf numFmtId="171" fontId="8" fillId="25" borderId="0" xfId="24" applyNumberFormat="1" applyFont="1" applyFill="1" applyBorder="1" applyAlignment="1" applyProtection="1">
      <protection locked="0"/>
    </xf>
    <xf numFmtId="171" fontId="8" fillId="0" borderId="0" xfId="24" applyNumberFormat="1" applyFont="1" applyFill="1" applyBorder="1" applyAlignment="1" applyProtection="1">
      <protection locked="0"/>
    </xf>
    <xf numFmtId="49" fontId="8" fillId="0" borderId="0" xfId="24" applyNumberFormat="1" applyFont="1" applyFill="1" applyBorder="1" applyAlignment="1"/>
    <xf numFmtId="41" fontId="19" fillId="0" borderId="0" xfId="24" applyFont="1" applyAlignment="1">
      <alignment vertical="center"/>
    </xf>
    <xf numFmtId="165" fontId="7" fillId="0" borderId="29" xfId="0" applyNumberFormat="1" applyFont="1" applyBorder="1" applyAlignment="1">
      <alignment horizontal="right" vertical="center" indent="1"/>
    </xf>
    <xf numFmtId="3" fontId="30" fillId="0" borderId="0" xfId="0" applyNumberFormat="1" applyFont="1" applyFill="1"/>
    <xf numFmtId="0" fontId="65" fillId="0" borderId="0" xfId="0" applyFont="1" applyFill="1"/>
    <xf numFmtId="3" fontId="65" fillId="0" borderId="0" xfId="0" applyNumberFormat="1" applyFont="1" applyFill="1"/>
    <xf numFmtId="3" fontId="31" fillId="0" borderId="54" xfId="54" applyNumberFormat="1" applyFont="1" applyFill="1" applyBorder="1"/>
    <xf numFmtId="49" fontId="162" fillId="0" borderId="0" xfId="24" applyNumberFormat="1" applyFont="1" applyAlignment="1">
      <alignment horizontal="centerContinuous" vertical="center"/>
    </xf>
    <xf numFmtId="41" fontId="162" fillId="0" borderId="0" xfId="24" applyFont="1" applyAlignment="1">
      <alignment horizontal="centerContinuous" vertical="center"/>
    </xf>
    <xf numFmtId="3" fontId="7" fillId="0" borderId="0" xfId="23" applyNumberFormat="1" applyFont="1" applyFill="1" applyBorder="1" applyAlignment="1" applyProtection="1">
      <alignment horizontal="left" vertical="center" indent="1"/>
    </xf>
    <xf numFmtId="3" fontId="7" fillId="0" borderId="28" xfId="23" applyNumberFormat="1" applyFont="1" applyFill="1" applyBorder="1" applyAlignment="1" applyProtection="1">
      <alignment horizontal="right" vertical="center" wrapText="1" indent="1"/>
    </xf>
    <xf numFmtId="3" fontId="7" fillId="0" borderId="0" xfId="23" applyNumberFormat="1" applyFont="1" applyFill="1" applyBorder="1" applyAlignment="1" applyProtection="1">
      <alignment horizontal="right" vertical="center" wrapText="1" indent="1"/>
    </xf>
    <xf numFmtId="3" fontId="42" fillId="0" borderId="28" xfId="24" applyNumberFormat="1" applyFont="1" applyBorder="1" applyAlignment="1">
      <alignment horizontal="right" vertical="center" indent="1"/>
    </xf>
    <xf numFmtId="3" fontId="42" fillId="0" borderId="0" xfId="24" applyNumberFormat="1" applyFont="1" applyFill="1" applyBorder="1" applyAlignment="1">
      <alignment horizontal="right" vertical="center" indent="1"/>
    </xf>
    <xf numFmtId="0" fontId="26" fillId="0" borderId="0" xfId="0" quotePrefix="1" applyFont="1" applyAlignment="1">
      <alignment horizontal="left"/>
    </xf>
    <xf numFmtId="41" fontId="42" fillId="0" borderId="0" xfId="24" applyFont="1" applyFill="1" applyBorder="1" applyAlignment="1">
      <alignment horizontal="right"/>
    </xf>
    <xf numFmtId="49" fontId="36" fillId="0" borderId="11" xfId="24" applyNumberFormat="1" applyFont="1" applyBorder="1" applyAlignment="1">
      <alignment horizontal="center" vertical="center"/>
    </xf>
    <xf numFmtId="49" fontId="36" fillId="27" borderId="31" xfId="24" applyNumberFormat="1" applyFont="1" applyFill="1" applyBorder="1" applyAlignment="1">
      <alignment horizontal="center" vertical="center"/>
    </xf>
    <xf numFmtId="49" fontId="36" fillId="0" borderId="43" xfId="24" applyNumberFormat="1" applyFont="1" applyFill="1" applyBorder="1" applyAlignment="1">
      <alignment horizontal="center" vertical="center"/>
    </xf>
    <xf numFmtId="49" fontId="9" fillId="0" borderId="28" xfId="24" applyNumberFormat="1" applyFont="1" applyFill="1" applyBorder="1" applyAlignment="1">
      <alignment vertical="center" wrapText="1"/>
    </xf>
    <xf numFmtId="49" fontId="9" fillId="0" borderId="51" xfId="24" applyNumberFormat="1" applyFont="1" applyFill="1" applyBorder="1" applyAlignment="1">
      <alignment vertical="center" wrapText="1"/>
    </xf>
    <xf numFmtId="49" fontId="36" fillId="0" borderId="28" xfId="24" applyNumberFormat="1" applyFont="1" applyFill="1" applyBorder="1" applyAlignment="1">
      <alignment vertical="center" wrapText="1"/>
    </xf>
    <xf numFmtId="49" fontId="36" fillId="0" borderId="51" xfId="24" applyNumberFormat="1" applyFont="1" applyFill="1" applyBorder="1" applyAlignment="1">
      <alignment vertical="center" wrapText="1"/>
    </xf>
    <xf numFmtId="49" fontId="7" fillId="0" borderId="28" xfId="24" applyNumberFormat="1" applyFont="1" applyFill="1" applyBorder="1" applyAlignment="1">
      <alignment vertical="center" wrapText="1"/>
    </xf>
    <xf numFmtId="49" fontId="7" fillId="0" borderId="28" xfId="0" applyNumberFormat="1" applyFont="1" applyFill="1" applyBorder="1" applyAlignment="1">
      <alignment vertical="center" wrapText="1"/>
    </xf>
    <xf numFmtId="49" fontId="7" fillId="0" borderId="51" xfId="24" applyNumberFormat="1" applyFont="1" applyFill="1" applyBorder="1" applyAlignment="1">
      <alignment vertical="center" wrapText="1"/>
    </xf>
    <xf numFmtId="49" fontId="7" fillId="0" borderId="28" xfId="24" applyNumberFormat="1" applyFont="1" applyFill="1" applyBorder="1" applyAlignment="1">
      <alignment horizontal="left" vertical="center" wrapText="1"/>
    </xf>
    <xf numFmtId="49" fontId="7" fillId="0" borderId="51" xfId="24" applyNumberFormat="1" applyFont="1" applyBorder="1" applyAlignment="1">
      <alignment vertical="center" wrapText="1"/>
    </xf>
    <xf numFmtId="49" fontId="7" fillId="0" borderId="51" xfId="0" applyNumberFormat="1" applyFont="1" applyFill="1" applyBorder="1" applyAlignment="1">
      <alignment vertical="center"/>
    </xf>
    <xf numFmtId="49" fontId="9" fillId="0" borderId="28" xfId="24" applyNumberFormat="1" applyFont="1" applyBorder="1" applyAlignment="1">
      <alignment vertical="center" wrapText="1"/>
    </xf>
    <xf numFmtId="49" fontId="163" fillId="0" borderId="28" xfId="24" applyNumberFormat="1" applyFont="1" applyBorder="1" applyAlignment="1">
      <alignment vertical="center" wrapText="1"/>
    </xf>
    <xf numFmtId="49" fontId="19" fillId="0" borderId="51" xfId="24" applyNumberFormat="1" applyFont="1" applyFill="1" applyBorder="1" applyAlignment="1">
      <alignment vertical="center"/>
    </xf>
    <xf numFmtId="49" fontId="36" fillId="0" borderId="139" xfId="24" applyNumberFormat="1" applyFont="1" applyFill="1" applyBorder="1" applyAlignment="1">
      <alignment vertical="center" wrapText="1"/>
    </xf>
    <xf numFmtId="49" fontId="42" fillId="0" borderId="28" xfId="24" applyNumberFormat="1" applyFont="1" applyBorder="1" applyAlignment="1">
      <alignment vertical="center" wrapText="1"/>
    </xf>
    <xf numFmtId="49" fontId="42" fillId="0" borderId="28" xfId="24" applyNumberFormat="1" applyFont="1" applyBorder="1" applyAlignment="1">
      <alignment wrapText="1"/>
    </xf>
    <xf numFmtId="41" fontId="36" fillId="0" borderId="28" xfId="24" applyFont="1" applyFill="1" applyBorder="1" applyAlignment="1">
      <alignment vertical="center" wrapText="1"/>
    </xf>
    <xf numFmtId="49" fontId="36" fillId="0" borderId="84" xfId="24" applyNumberFormat="1" applyFont="1" applyFill="1" applyBorder="1" applyAlignment="1">
      <alignment vertical="center" wrapText="1"/>
    </xf>
    <xf numFmtId="49" fontId="36" fillId="0" borderId="31" xfId="24" applyNumberFormat="1" applyFont="1" applyBorder="1" applyAlignment="1">
      <alignment vertical="center"/>
    </xf>
    <xf numFmtId="3" fontId="36" fillId="0" borderId="31" xfId="24" applyNumberFormat="1" applyFont="1" applyFill="1" applyBorder="1" applyAlignment="1">
      <alignment horizontal="right" vertical="center" wrapText="1" indent="1"/>
    </xf>
    <xf numFmtId="169" fontId="36" fillId="0" borderId="119" xfId="23" applyNumberFormat="1" applyFont="1" applyFill="1" applyBorder="1" applyAlignment="1" applyProtection="1">
      <alignment horizontal="right" vertical="center" indent="1"/>
    </xf>
    <xf numFmtId="164" fontId="12" fillId="0" borderId="141" xfId="50" applyNumberFormat="1" applyFont="1" applyFill="1" applyBorder="1" applyAlignment="1" applyProtection="1">
      <alignment horizontal="right" vertical="center" indent="1"/>
      <protection locked="0"/>
    </xf>
    <xf numFmtId="164" fontId="12" fillId="0" borderId="58" xfId="50" applyNumberFormat="1" applyFont="1" applyFill="1" applyBorder="1" applyAlignment="1" applyProtection="1">
      <alignment horizontal="right" vertical="center" indent="1"/>
      <protection locked="0"/>
    </xf>
    <xf numFmtId="167" fontId="12" fillId="0" borderId="181" xfId="50" applyNumberFormat="1" applyFont="1" applyFill="1" applyBorder="1" applyAlignment="1" applyProtection="1">
      <alignment horizontal="right" vertical="center" indent="1"/>
      <protection locked="0"/>
    </xf>
    <xf numFmtId="41" fontId="7" fillId="0" borderId="27" xfId="24" applyFont="1" applyFill="1" applyBorder="1" applyAlignment="1">
      <alignment vertical="center" wrapText="1"/>
    </xf>
    <xf numFmtId="49" fontId="7" fillId="30" borderId="28" xfId="24" applyNumberFormat="1" applyFont="1" applyFill="1" applyBorder="1" applyAlignment="1">
      <alignment vertical="center" wrapText="1"/>
    </xf>
    <xf numFmtId="3" fontId="7" fillId="30" borderId="28" xfId="23" applyNumberFormat="1" applyFont="1" applyFill="1" applyBorder="1" applyAlignment="1" applyProtection="1">
      <alignment horizontal="right" vertical="center" indent="1"/>
    </xf>
    <xf numFmtId="169" fontId="42" fillId="30" borderId="28" xfId="23" applyNumberFormat="1" applyFont="1" applyFill="1" applyBorder="1" applyAlignment="1" applyProtection="1">
      <alignment horizontal="right" vertical="center" indent="1"/>
    </xf>
    <xf numFmtId="3" fontId="7" fillId="30" borderId="0" xfId="23" applyNumberFormat="1" applyFont="1" applyFill="1" applyBorder="1" applyAlignment="1" applyProtection="1">
      <alignment horizontal="right" vertical="center" indent="1"/>
    </xf>
    <xf numFmtId="0" fontId="45" fillId="0" borderId="0" xfId="47" applyFont="1" applyFill="1"/>
    <xf numFmtId="0" fontId="30" fillId="0" borderId="0" xfId="52" applyFont="1" applyFill="1"/>
    <xf numFmtId="0" fontId="30" fillId="0" borderId="0" xfId="49" applyFont="1" applyFill="1" applyAlignment="1">
      <alignment horizontal="right"/>
    </xf>
    <xf numFmtId="0" fontId="32" fillId="0" borderId="0" xfId="49" applyFont="1" applyFill="1" applyAlignment="1">
      <alignment horizontal="left"/>
    </xf>
    <xf numFmtId="0" fontId="33" fillId="0" borderId="0" xfId="49" applyFont="1" applyFill="1" applyAlignment="1">
      <alignment horizontal="left"/>
    </xf>
    <xf numFmtId="0" fontId="44" fillId="0" borderId="0" xfId="49" applyFont="1" applyFill="1" applyAlignment="1"/>
    <xf numFmtId="0" fontId="30" fillId="0" borderId="0" xfId="49" applyFont="1" applyFill="1"/>
    <xf numFmtId="0" fontId="65" fillId="0" borderId="0" xfId="49" applyFont="1" applyFill="1" applyAlignment="1">
      <alignment horizontal="left"/>
    </xf>
    <xf numFmtId="0" fontId="67" fillId="0" borderId="0" xfId="49" applyFont="1" applyFill="1" applyAlignment="1">
      <alignment horizontal="center"/>
    </xf>
    <xf numFmtId="0" fontId="30" fillId="0" borderId="0" xfId="49" applyFont="1" applyFill="1" applyAlignment="1">
      <alignment horizontal="center"/>
    </xf>
    <xf numFmtId="0" fontId="30" fillId="0" borderId="64" xfId="49" applyFont="1" applyFill="1" applyBorder="1" applyAlignment="1">
      <alignment wrapText="1"/>
    </xf>
    <xf numFmtId="49" fontId="33" fillId="0" borderId="91" xfId="49" applyNumberFormat="1" applyFont="1" applyFill="1" applyBorder="1" applyAlignment="1">
      <alignment horizontal="center" wrapText="1"/>
    </xf>
    <xf numFmtId="0" fontId="33" fillId="0" borderId="62" xfId="49" applyFont="1" applyFill="1" applyBorder="1" applyAlignment="1">
      <alignment horizontal="centerContinuous" vertical="justify" wrapText="1"/>
    </xf>
    <xf numFmtId="0" fontId="33" fillId="0" borderId="85" xfId="49" applyFont="1" applyFill="1" applyBorder="1" applyAlignment="1">
      <alignment horizontal="centerContinuous" vertical="justify" wrapText="1"/>
    </xf>
    <xf numFmtId="0" fontId="30" fillId="0" borderId="16" xfId="49" applyFont="1" applyFill="1" applyBorder="1" applyAlignment="1">
      <alignment horizontal="center" vertical="center"/>
    </xf>
    <xf numFmtId="49" fontId="30" fillId="0" borderId="0" xfId="49" applyNumberFormat="1" applyFont="1" applyFill="1" applyBorder="1" applyAlignment="1">
      <alignment vertical="center"/>
    </xf>
    <xf numFmtId="3" fontId="30" fillId="0" borderId="28" xfId="49" applyNumberFormat="1" applyFont="1" applyFill="1" applyBorder="1" applyAlignment="1">
      <alignment horizontal="right" vertical="center" wrapText="1"/>
    </xf>
    <xf numFmtId="3" fontId="30" fillId="0" borderId="54" xfId="49" applyNumberFormat="1" applyFont="1" applyFill="1" applyBorder="1" applyAlignment="1">
      <alignment horizontal="right" vertical="center" wrapText="1"/>
    </xf>
    <xf numFmtId="0" fontId="30" fillId="0" borderId="83" xfId="49" applyFont="1" applyFill="1" applyBorder="1" applyAlignment="1">
      <alignment vertical="center"/>
    </xf>
    <xf numFmtId="49" fontId="30" fillId="0" borderId="24" xfId="49" applyNumberFormat="1" applyFont="1" applyFill="1" applyBorder="1" applyAlignment="1">
      <alignment vertical="center"/>
    </xf>
    <xf numFmtId="3" fontId="30" fillId="0" borderId="51" xfId="49" applyNumberFormat="1" applyFont="1" applyFill="1" applyBorder="1" applyAlignment="1">
      <alignment horizontal="right" vertical="center" wrapText="1"/>
    </xf>
    <xf numFmtId="3" fontId="30" fillId="0" borderId="106" xfId="49" applyNumberFormat="1" applyFont="1" applyFill="1" applyBorder="1" applyAlignment="1">
      <alignment horizontal="right" vertical="center" wrapText="1"/>
    </xf>
    <xf numFmtId="3" fontId="30" fillId="0" borderId="28" xfId="49" applyNumberFormat="1" applyFont="1" applyFill="1" applyBorder="1" applyAlignment="1">
      <alignment vertical="center"/>
    </xf>
    <xf numFmtId="3" fontId="30" fillId="0" borderId="54" xfId="49" applyNumberFormat="1" applyFont="1" applyFill="1" applyBorder="1" applyAlignment="1">
      <alignment vertical="center"/>
    </xf>
    <xf numFmtId="0" fontId="30" fillId="0" borderId="16" xfId="49" applyFont="1" applyFill="1" applyBorder="1" applyAlignment="1">
      <alignment vertical="center"/>
    </xf>
    <xf numFmtId="3" fontId="30" fillId="0" borderId="51" xfId="49" applyNumberFormat="1" applyFont="1" applyFill="1" applyBorder="1" applyAlignment="1">
      <alignment vertical="center"/>
    </xf>
    <xf numFmtId="3" fontId="30" fillId="0" borderId="106" xfId="49" applyNumberFormat="1" applyFont="1" applyFill="1" applyBorder="1" applyAlignment="1">
      <alignment vertical="center"/>
    </xf>
    <xf numFmtId="0" fontId="30" fillId="0" borderId="54" xfId="49" applyFont="1" applyFill="1" applyBorder="1" applyAlignment="1">
      <alignment vertical="center"/>
    </xf>
    <xf numFmtId="49" fontId="30" fillId="0" borderId="36" xfId="49" applyNumberFormat="1" applyFont="1" applyFill="1" applyBorder="1" applyAlignment="1">
      <alignment vertical="center"/>
    </xf>
    <xf numFmtId="49" fontId="30" fillId="0" borderId="52" xfId="49" applyNumberFormat="1" applyFont="1" applyFill="1" applyBorder="1" applyAlignment="1">
      <alignment vertical="center"/>
    </xf>
    <xf numFmtId="0" fontId="30" fillId="0" borderId="142" xfId="49" applyFont="1" applyFill="1" applyBorder="1" applyAlignment="1">
      <alignment horizontal="center" vertical="center"/>
    </xf>
    <xf numFmtId="0" fontId="30" fillId="0" borderId="155" xfId="49" applyFont="1" applyFill="1" applyBorder="1" applyAlignment="1">
      <alignment horizontal="center" vertical="center"/>
    </xf>
    <xf numFmtId="49" fontId="30" fillId="0" borderId="143" xfId="49" applyNumberFormat="1" applyFont="1" applyFill="1" applyBorder="1" applyAlignment="1">
      <alignment vertical="center"/>
    </xf>
    <xf numFmtId="3" fontId="30" fillId="0" borderId="156" xfId="49" applyNumberFormat="1" applyFont="1" applyFill="1" applyBorder="1" applyAlignment="1">
      <alignment vertical="center"/>
    </xf>
    <xf numFmtId="3" fontId="30" fillId="0" borderId="144" xfId="49" applyNumberFormat="1" applyFont="1" applyFill="1" applyBorder="1" applyAlignment="1">
      <alignment vertical="center"/>
    </xf>
    <xf numFmtId="0" fontId="30" fillId="0" borderId="85" xfId="49" applyFont="1" applyFill="1" applyBorder="1" applyAlignment="1">
      <alignment vertical="center"/>
    </xf>
    <xf numFmtId="49" fontId="33" fillId="0" borderId="53" xfId="49" applyNumberFormat="1" applyFont="1" applyFill="1" applyBorder="1" applyAlignment="1">
      <alignment vertical="center"/>
    </xf>
    <xf numFmtId="3" fontId="33" fillId="0" borderId="62" xfId="49" applyNumberFormat="1" applyFont="1" applyFill="1" applyBorder="1" applyAlignment="1">
      <alignment vertical="center"/>
    </xf>
    <xf numFmtId="3" fontId="33" fillId="0" borderId="85" xfId="49" applyNumberFormat="1" applyFont="1" applyFill="1" applyBorder="1" applyAlignment="1">
      <alignment vertical="center"/>
    </xf>
    <xf numFmtId="0" fontId="30" fillId="0" borderId="83" xfId="49" applyFont="1" applyFill="1" applyBorder="1" applyAlignment="1">
      <alignment horizontal="center" vertical="center"/>
    </xf>
    <xf numFmtId="49" fontId="30" fillId="0" borderId="145" xfId="49" applyNumberFormat="1" applyFont="1" applyFill="1" applyBorder="1" applyAlignment="1">
      <alignment vertical="center"/>
    </xf>
    <xf numFmtId="3" fontId="30" fillId="0" borderId="139" xfId="49" applyNumberFormat="1" applyFont="1" applyFill="1" applyBorder="1" applyAlignment="1">
      <alignment vertical="center"/>
    </xf>
    <xf numFmtId="3" fontId="30" fillId="0" borderId="140" xfId="49" applyNumberFormat="1" applyFont="1" applyFill="1" applyBorder="1" applyAlignment="1">
      <alignment vertical="center"/>
    </xf>
    <xf numFmtId="0" fontId="30" fillId="0" borderId="28" xfId="0" applyFont="1" applyFill="1" applyBorder="1" applyAlignment="1">
      <alignment vertical="center"/>
    </xf>
    <xf numFmtId="0" fontId="30" fillId="0" borderId="54" xfId="0" applyFont="1" applyFill="1" applyBorder="1" applyAlignment="1">
      <alignment vertical="center"/>
    </xf>
    <xf numFmtId="4" fontId="30" fillId="0" borderId="0" xfId="52" applyNumberFormat="1" applyFont="1" applyFill="1"/>
    <xf numFmtId="3" fontId="30" fillId="0" borderId="28" xfId="0" applyNumberFormat="1" applyFont="1" applyFill="1" applyBorder="1" applyAlignment="1">
      <alignment vertical="center"/>
    </xf>
    <xf numFmtId="3" fontId="30" fillId="0" borderId="54" xfId="0" applyNumberFormat="1" applyFont="1" applyFill="1" applyBorder="1" applyAlignment="1">
      <alignment vertical="center"/>
    </xf>
    <xf numFmtId="4" fontId="0" fillId="0" borderId="0" xfId="0" applyNumberFormat="1" applyFill="1"/>
    <xf numFmtId="0" fontId="0" fillId="0" borderId="16" xfId="0" applyFill="1" applyBorder="1" applyAlignment="1">
      <alignment horizontal="center" vertical="center"/>
    </xf>
    <xf numFmtId="3" fontId="30" fillId="0" borderId="0" xfId="52" applyNumberFormat="1" applyFont="1" applyFill="1"/>
    <xf numFmtId="49" fontId="30" fillId="0" borderId="17" xfId="49" applyNumberFormat="1" applyFont="1" applyFill="1" applyBorder="1" applyAlignment="1">
      <alignment vertical="center"/>
    </xf>
    <xf numFmtId="0" fontId="28" fillId="0" borderId="85" xfId="49" applyFont="1" applyFill="1" applyBorder="1" applyAlignment="1">
      <alignment vertical="center"/>
    </xf>
    <xf numFmtId="49" fontId="33" fillId="0" borderId="93" xfId="49" applyNumberFormat="1" applyFont="1" applyFill="1" applyBorder="1" applyAlignment="1">
      <alignment vertical="center"/>
    </xf>
    <xf numFmtId="0" fontId="0" fillId="0" borderId="85" xfId="0" applyFill="1" applyBorder="1" applyAlignment="1">
      <alignment vertical="center"/>
    </xf>
    <xf numFmtId="49" fontId="33" fillId="0" borderId="93" xfId="49" applyNumberFormat="1" applyFont="1" applyFill="1" applyBorder="1" applyAlignment="1">
      <alignment vertical="center" wrapText="1"/>
    </xf>
    <xf numFmtId="49" fontId="30" fillId="0" borderId="93" xfId="49" applyNumberFormat="1" applyFont="1" applyFill="1" applyBorder="1" applyAlignment="1">
      <alignment vertical="center" wrapText="1"/>
    </xf>
    <xf numFmtId="3" fontId="30" fillId="0" borderId="85" xfId="49" applyNumberFormat="1" applyFont="1" applyFill="1" applyBorder="1" applyAlignment="1">
      <alignment vertical="center"/>
    </xf>
    <xf numFmtId="3" fontId="30" fillId="0" borderId="62" xfId="49" applyNumberFormat="1" applyFont="1" applyFill="1" applyBorder="1" applyAlignment="1">
      <alignment vertical="center"/>
    </xf>
    <xf numFmtId="0" fontId="30" fillId="0" borderId="0" xfId="49" applyFont="1" applyFill="1" applyBorder="1"/>
    <xf numFmtId="0" fontId="30" fillId="0" borderId="0" xfId="0" applyFont="1" applyFill="1" applyAlignment="1">
      <alignment wrapText="1"/>
    </xf>
    <xf numFmtId="3" fontId="33" fillId="0" borderId="0" xfId="52" applyNumberFormat="1" applyFont="1" applyFill="1"/>
    <xf numFmtId="0" fontId="30" fillId="0" borderId="0" xfId="52" applyFont="1" applyFill="1" applyAlignment="1"/>
    <xf numFmtId="41" fontId="48" fillId="0" borderId="0" xfId="24" applyFont="1" applyFill="1"/>
    <xf numFmtId="43" fontId="47" fillId="0" borderId="0" xfId="23" applyFont="1" applyFill="1" applyAlignment="1">
      <alignment horizontal="centerContinuous"/>
    </xf>
    <xf numFmtId="43" fontId="48" fillId="0" borderId="0" xfId="23" applyFont="1" applyFill="1" applyAlignment="1">
      <alignment horizontal="centerContinuous"/>
    </xf>
    <xf numFmtId="41" fontId="47" fillId="0" borderId="0" xfId="24" applyFont="1" applyFill="1" applyAlignment="1">
      <alignment horizontal="centerContinuous"/>
    </xf>
    <xf numFmtId="1" fontId="47" fillId="0" borderId="0" xfId="24" applyNumberFormat="1" applyFont="1" applyFill="1" applyAlignment="1"/>
    <xf numFmtId="3" fontId="49" fillId="0" borderId="0" xfId="24" applyNumberFormat="1" applyFont="1" applyFill="1" applyAlignment="1">
      <alignment horizontal="right"/>
    </xf>
    <xf numFmtId="0" fontId="40" fillId="0" borderId="0" xfId="0" applyNumberFormat="1" applyFont="1" applyFill="1" applyAlignment="1">
      <alignment horizontal="right"/>
    </xf>
    <xf numFmtId="41" fontId="38" fillId="0" borderId="0" xfId="24" applyFont="1" applyFill="1"/>
    <xf numFmtId="41" fontId="101" fillId="0" borderId="0" xfId="24" applyFont="1" applyFill="1" applyBorder="1"/>
    <xf numFmtId="41" fontId="38" fillId="0" borderId="0" xfId="24" applyFont="1" applyFill="1" applyBorder="1"/>
    <xf numFmtId="49" fontId="50" fillId="0" borderId="95" xfId="24" applyNumberFormat="1" applyFont="1" applyFill="1" applyBorder="1"/>
    <xf numFmtId="1" fontId="50" fillId="0" borderId="96" xfId="24" applyNumberFormat="1" applyFont="1" applyFill="1" applyBorder="1" applyAlignment="1">
      <alignment horizontal="centerContinuous" vertical="center" wrapText="1"/>
    </xf>
    <xf numFmtId="3" fontId="50" fillId="0" borderId="97" xfId="24" applyNumberFormat="1" applyFont="1" applyFill="1" applyBorder="1" applyAlignment="1">
      <alignment horizontal="center" vertical="center" wrapText="1"/>
    </xf>
    <xf numFmtId="3" fontId="40" fillId="0" borderId="78" xfId="24" applyNumberFormat="1" applyFont="1" applyFill="1" applyBorder="1"/>
    <xf numFmtId="0" fontId="50" fillId="0" borderId="79" xfId="24" applyNumberFormat="1" applyFont="1" applyFill="1" applyBorder="1" applyAlignment="1">
      <alignment horizontal="centerContinuous"/>
    </xf>
    <xf numFmtId="49" fontId="40" fillId="0" borderId="27" xfId="24" applyNumberFormat="1" applyFont="1" applyFill="1" applyBorder="1"/>
    <xf numFmtId="1" fontId="40" fillId="0" borderId="28" xfId="24" applyNumberFormat="1" applyFont="1" applyFill="1" applyBorder="1" applyAlignment="1">
      <alignment horizontal="centerContinuous"/>
    </xf>
    <xf numFmtId="3" fontId="40" fillId="0" borderId="28" xfId="24" applyNumberFormat="1" applyFont="1" applyFill="1" applyBorder="1" applyAlignment="1"/>
    <xf numFmtId="3" fontId="40" fillId="0" borderId="28" xfId="24" applyNumberFormat="1" applyFont="1" applyFill="1" applyBorder="1"/>
    <xf numFmtId="171" fontId="40" fillId="0" borderId="29" xfId="24" applyNumberFormat="1" applyFont="1" applyFill="1" applyBorder="1" applyAlignment="1">
      <alignment horizontal="center"/>
    </xf>
    <xf numFmtId="49" fontId="38" fillId="0" borderId="27" xfId="24" applyNumberFormat="1" applyFont="1" applyFill="1" applyBorder="1"/>
    <xf numFmtId="1" fontId="38" fillId="0" borderId="28" xfId="24" applyNumberFormat="1" applyFont="1" applyFill="1" applyBorder="1" applyAlignment="1">
      <alignment horizontal="centerContinuous"/>
    </xf>
    <xf numFmtId="3" fontId="38" fillId="0" borderId="28" xfId="24" applyNumberFormat="1" applyFont="1" applyFill="1" applyBorder="1" applyAlignment="1">
      <alignment horizontal="right"/>
    </xf>
    <xf numFmtId="3" fontId="30" fillId="0" borderId="28" xfId="24" applyNumberFormat="1" applyFont="1" applyFill="1" applyBorder="1"/>
    <xf numFmtId="0" fontId="38" fillId="0" borderId="29" xfId="24" applyNumberFormat="1" applyFont="1" applyFill="1" applyBorder="1" applyAlignment="1">
      <alignment horizontal="center"/>
    </xf>
    <xf numFmtId="3" fontId="53" fillId="0" borderId="28" xfId="0" applyNumberFormat="1" applyFont="1" applyFill="1" applyBorder="1" applyAlignment="1">
      <alignment vertical="center"/>
    </xf>
    <xf numFmtId="1" fontId="53" fillId="0" borderId="17" xfId="24" applyNumberFormat="1" applyFont="1" applyFill="1" applyBorder="1" applyAlignment="1">
      <alignment vertical="center"/>
    </xf>
    <xf numFmtId="41" fontId="40" fillId="0" borderId="0" xfId="24" applyFont="1" applyFill="1"/>
    <xf numFmtId="3" fontId="30" fillId="0" borderId="0" xfId="24" applyNumberFormat="1" applyFont="1" applyFill="1" applyBorder="1"/>
    <xf numFmtId="171" fontId="38" fillId="0" borderId="28" xfId="24" applyNumberFormat="1" applyFont="1" applyFill="1" applyBorder="1" applyAlignment="1">
      <alignment horizontal="right"/>
    </xf>
    <xf numFmtId="3" fontId="53" fillId="0" borderId="28" xfId="24" applyNumberFormat="1" applyFont="1" applyFill="1" applyBorder="1" applyAlignment="1">
      <alignment vertical="center"/>
    </xf>
    <xf numFmtId="3" fontId="53" fillId="0" borderId="13" xfId="24" applyNumberFormat="1" applyFont="1" applyFill="1" applyBorder="1" applyAlignment="1">
      <alignment vertical="center"/>
    </xf>
    <xf numFmtId="0" fontId="38" fillId="0" borderId="0" xfId="0" applyFont="1" applyFill="1"/>
    <xf numFmtId="0" fontId="40" fillId="0" borderId="29" xfId="24" applyNumberFormat="1" applyFont="1" applyFill="1" applyBorder="1" applyAlignment="1">
      <alignment horizontal="center"/>
    </xf>
    <xf numFmtId="0" fontId="38" fillId="0" borderId="103" xfId="0" applyFont="1" applyFill="1" applyBorder="1" applyAlignment="1">
      <alignment vertical="center"/>
    </xf>
    <xf numFmtId="1" fontId="38" fillId="0" borderId="31" xfId="24" applyNumberFormat="1" applyFont="1" applyFill="1" applyBorder="1" applyAlignment="1">
      <alignment horizontal="centerContinuous"/>
    </xf>
    <xf numFmtId="171" fontId="38" fillId="0" borderId="12" xfId="24" applyNumberFormat="1" applyFont="1" applyFill="1" applyBorder="1" applyAlignment="1">
      <alignment horizontal="right"/>
    </xf>
    <xf numFmtId="3" fontId="53" fillId="0" borderId="31" xfId="24" applyNumberFormat="1" applyFont="1" applyFill="1" applyBorder="1" applyAlignment="1">
      <alignment vertical="center"/>
    </xf>
    <xf numFmtId="3" fontId="53" fillId="0" borderId="12" xfId="24" applyNumberFormat="1" applyFont="1" applyFill="1" applyBorder="1" applyAlignment="1">
      <alignment vertical="center"/>
    </xf>
    <xf numFmtId="0" fontId="38" fillId="0" borderId="32" xfId="24" applyNumberFormat="1" applyFont="1" applyFill="1" applyBorder="1" applyAlignment="1">
      <alignment horizontal="center"/>
    </xf>
    <xf numFmtId="49" fontId="52" fillId="0" borderId="98" xfId="24" applyNumberFormat="1" applyFont="1" applyFill="1" applyBorder="1" applyAlignment="1">
      <alignment horizontal="center" vertical="center"/>
    </xf>
    <xf numFmtId="1" fontId="52" fillId="0" borderId="53" xfId="24" applyNumberFormat="1" applyFont="1" applyFill="1" applyBorder="1" applyAlignment="1">
      <alignment horizontal="center" vertical="center"/>
    </xf>
    <xf numFmtId="3" fontId="52" fillId="0" borderId="58" xfId="24" applyNumberFormat="1" applyFont="1" applyFill="1" applyBorder="1" applyAlignment="1">
      <alignment horizontal="center" vertical="center"/>
    </xf>
    <xf numFmtId="3" fontId="52" fillId="0" borderId="62" xfId="24" applyNumberFormat="1" applyFont="1" applyFill="1" applyBorder="1" applyAlignment="1">
      <alignment vertical="center"/>
    </xf>
    <xf numFmtId="3" fontId="52" fillId="0" borderId="70" xfId="24" applyNumberFormat="1" applyFont="1" applyFill="1" applyBorder="1" applyAlignment="1">
      <alignment vertical="center"/>
    </xf>
    <xf numFmtId="41" fontId="53" fillId="0" borderId="0" xfId="24" applyFont="1" applyFill="1" applyAlignment="1">
      <alignment vertical="center"/>
    </xf>
    <xf numFmtId="49" fontId="50" fillId="0" borderId="0" xfId="24" applyNumberFormat="1" applyFont="1" applyFill="1" applyBorder="1"/>
    <xf numFmtId="1" fontId="54" fillId="0" borderId="0" xfId="24" applyNumberFormat="1" applyFont="1" applyFill="1" applyBorder="1" applyAlignment="1">
      <alignment vertical="center"/>
    </xf>
    <xf numFmtId="3" fontId="54" fillId="0" borderId="0" xfId="24" applyNumberFormat="1" applyFont="1" applyFill="1" applyBorder="1" applyAlignment="1">
      <alignment vertical="center"/>
    </xf>
    <xf numFmtId="171" fontId="50" fillId="0" borderId="0" xfId="24" applyNumberFormat="1" applyFont="1" applyFill="1" applyBorder="1"/>
    <xf numFmtId="3" fontId="40" fillId="0" borderId="0" xfId="24" applyNumberFormat="1" applyFont="1" applyFill="1" applyBorder="1" applyAlignment="1">
      <alignment vertical="center"/>
    </xf>
    <xf numFmtId="41" fontId="39" fillId="0" borderId="0" xfId="24" applyFont="1" applyFill="1" applyAlignment="1">
      <alignment vertical="center"/>
    </xf>
    <xf numFmtId="41" fontId="50" fillId="0" borderId="25" xfId="24" applyFont="1" applyFill="1" applyBorder="1" applyAlignment="1">
      <alignment horizontal="center"/>
    </xf>
    <xf numFmtId="0" fontId="50" fillId="0" borderId="25" xfId="0" applyFont="1" applyFill="1" applyBorder="1" applyAlignment="1">
      <alignment horizontal="centerContinuous"/>
    </xf>
    <xf numFmtId="41" fontId="50" fillId="0" borderId="34" xfId="24" applyFont="1" applyFill="1" applyBorder="1" applyAlignment="1">
      <alignment horizontal="center"/>
    </xf>
    <xf numFmtId="49" fontId="50" fillId="0" borderId="34" xfId="24" applyNumberFormat="1" applyFont="1" applyFill="1" applyBorder="1" applyAlignment="1">
      <alignment horizontal="center"/>
    </xf>
    <xf numFmtId="49" fontId="50" fillId="0" borderId="95" xfId="24" applyNumberFormat="1" applyFont="1" applyFill="1" applyBorder="1" applyAlignment="1">
      <alignment vertical="center"/>
    </xf>
    <xf numFmtId="1" fontId="68" fillId="0" borderId="96" xfId="24" applyNumberFormat="1" applyFont="1" applyFill="1" applyBorder="1" applyAlignment="1">
      <alignment horizontal="center" wrapText="1"/>
    </xf>
    <xf numFmtId="171" fontId="56" fillId="0" borderId="97" xfId="24" applyNumberFormat="1" applyFont="1" applyFill="1" applyBorder="1" applyAlignment="1">
      <alignment horizontal="center" wrapText="1"/>
    </xf>
    <xf numFmtId="171" fontId="33" fillId="0" borderId="78" xfId="24" applyNumberFormat="1" applyFont="1" applyFill="1" applyBorder="1" applyAlignment="1">
      <alignment horizontal="right" vertical="center" wrapText="1"/>
    </xf>
    <xf numFmtId="171" fontId="50" fillId="0" borderId="79" xfId="24" applyNumberFormat="1" applyFont="1" applyFill="1" applyBorder="1" applyAlignment="1">
      <alignment horizontal="center" wrapText="1"/>
    </xf>
    <xf numFmtId="49" fontId="38" fillId="0" borderId="102" xfId="24" applyNumberFormat="1" applyFont="1" applyFill="1" applyBorder="1"/>
    <xf numFmtId="3" fontId="30" fillId="0" borderId="34" xfId="0" applyNumberFormat="1" applyFont="1" applyFill="1" applyBorder="1" applyAlignment="1">
      <alignment horizontal="right"/>
    </xf>
    <xf numFmtId="3" fontId="30" fillId="0" borderId="42" xfId="0" applyNumberFormat="1" applyFont="1" applyFill="1" applyBorder="1" applyAlignment="1">
      <alignment horizontal="right"/>
    </xf>
    <xf numFmtId="3" fontId="30" fillId="0" borderId="34" xfId="24" applyNumberFormat="1" applyFont="1" applyFill="1" applyBorder="1" applyAlignment="1">
      <alignment horizontal="right"/>
    </xf>
    <xf numFmtId="0" fontId="38" fillId="0" borderId="35" xfId="24" applyNumberFormat="1" applyFont="1" applyFill="1" applyBorder="1" applyAlignment="1">
      <alignment horizontal="center"/>
    </xf>
    <xf numFmtId="49" fontId="38" fillId="0" borderId="38" xfId="24" applyNumberFormat="1" applyFont="1" applyFill="1" applyBorder="1"/>
    <xf numFmtId="1" fontId="38" fillId="0" borderId="0" xfId="24" applyNumberFormat="1" applyFont="1" applyFill="1" applyBorder="1" applyAlignment="1">
      <alignment horizontal="centerContinuous"/>
    </xf>
    <xf numFmtId="3" fontId="30" fillId="0" borderId="0" xfId="0" applyNumberFormat="1" applyFont="1" applyFill="1" applyBorder="1" applyAlignment="1">
      <alignment horizontal="right"/>
    </xf>
    <xf numFmtId="0" fontId="38" fillId="0" borderId="0" xfId="24" applyNumberFormat="1" applyFont="1" applyFill="1" applyBorder="1" applyAlignment="1">
      <alignment horizontal="center"/>
    </xf>
    <xf numFmtId="49" fontId="50" fillId="0" borderId="99" xfId="24" applyNumberFormat="1" applyFont="1" applyFill="1" applyBorder="1" applyAlignment="1">
      <alignment vertical="center"/>
    </xf>
    <xf numFmtId="1" fontId="50" fillId="0" borderId="100" xfId="24" applyNumberFormat="1" applyFont="1" applyFill="1" applyBorder="1" applyAlignment="1">
      <alignment vertical="center"/>
    </xf>
    <xf numFmtId="1" fontId="50" fillId="0" borderId="101" xfId="24" applyNumberFormat="1" applyFont="1" applyFill="1" applyBorder="1" applyAlignment="1">
      <alignment vertical="center"/>
    </xf>
    <xf numFmtId="171" fontId="50" fillId="0" borderId="80" xfId="24" applyNumberFormat="1" applyFont="1" applyFill="1" applyBorder="1" applyAlignment="1">
      <alignment horizontal="center" vertical="center" wrapText="1"/>
    </xf>
    <xf numFmtId="171" fontId="50" fillId="0" borderId="50" xfId="24" applyNumberFormat="1" applyFont="1" applyFill="1" applyBorder="1" applyAlignment="1">
      <alignment horizontal="centerContinuous" vertical="center" wrapText="1"/>
    </xf>
    <xf numFmtId="1" fontId="101" fillId="0" borderId="0" xfId="24" applyNumberFormat="1" applyFont="1" applyFill="1"/>
    <xf numFmtId="1" fontId="38" fillId="0" borderId="0" xfId="24" applyNumberFormat="1" applyFont="1" applyFill="1"/>
    <xf numFmtId="49" fontId="50" fillId="0" borderId="40" xfId="24" applyNumberFormat="1" applyFont="1" applyFill="1" applyBorder="1"/>
    <xf numFmtId="1" fontId="50" fillId="0" borderId="41" xfId="24" applyNumberFormat="1" applyFont="1" applyFill="1" applyBorder="1" applyAlignment="1"/>
    <xf numFmtId="171" fontId="40" fillId="0" borderId="81" xfId="24" applyNumberFormat="1" applyFont="1" applyFill="1" applyBorder="1" applyAlignment="1"/>
    <xf numFmtId="171" fontId="40" fillId="0" borderId="82" xfId="24" applyNumberFormat="1" applyFont="1" applyFill="1" applyBorder="1" applyAlignment="1"/>
    <xf numFmtId="0" fontId="38" fillId="0" borderId="0" xfId="24" applyNumberFormat="1" applyFont="1" applyFill="1"/>
    <xf numFmtId="1" fontId="55" fillId="0" borderId="0" xfId="24" applyNumberFormat="1" applyFont="1" applyFill="1" applyBorder="1" applyAlignment="1"/>
    <xf numFmtId="3" fontId="38" fillId="0" borderId="28" xfId="0" applyNumberFormat="1" applyFont="1" applyFill="1" applyBorder="1"/>
    <xf numFmtId="3" fontId="38" fillId="0" borderId="29" xfId="0" applyNumberFormat="1" applyFont="1" applyFill="1" applyBorder="1"/>
    <xf numFmtId="3" fontId="38" fillId="0" borderId="0" xfId="24" applyNumberFormat="1" applyFont="1" applyFill="1"/>
    <xf numFmtId="1" fontId="55" fillId="0" borderId="42" xfId="24" applyNumberFormat="1" applyFont="1" applyFill="1" applyBorder="1" applyAlignment="1"/>
    <xf numFmtId="41" fontId="38" fillId="0" borderId="42" xfId="24" applyFont="1" applyFill="1" applyBorder="1"/>
    <xf numFmtId="3" fontId="38" fillId="0" borderId="76" xfId="0" applyNumberFormat="1" applyFont="1" applyFill="1" applyBorder="1" applyAlignment="1">
      <alignment horizontal="right"/>
    </xf>
    <xf numFmtId="3" fontId="38" fillId="0" borderId="35" xfId="0" applyNumberFormat="1" applyFont="1" applyFill="1" applyBorder="1"/>
    <xf numFmtId="49" fontId="55" fillId="0" borderId="0" xfId="24" applyNumberFormat="1" applyFont="1" applyFill="1" applyBorder="1"/>
    <xf numFmtId="172" fontId="38" fillId="0" borderId="0" xfId="24" applyNumberFormat="1" applyFont="1" applyFill="1" applyBorder="1"/>
    <xf numFmtId="0" fontId="38" fillId="0" borderId="0" xfId="24" applyNumberFormat="1" applyFont="1" applyFill="1" applyAlignment="1">
      <alignment horizontal="left"/>
    </xf>
    <xf numFmtId="49" fontId="57" fillId="0" borderId="0" xfId="24" applyNumberFormat="1" applyFont="1" applyFill="1" applyBorder="1"/>
    <xf numFmtId="49" fontId="55" fillId="0" borderId="0" xfId="24" applyNumberFormat="1" applyFont="1" applyFill="1" applyBorder="1" applyAlignment="1"/>
    <xf numFmtId="49" fontId="55" fillId="0" borderId="0" xfId="0" applyNumberFormat="1" applyFont="1" applyFill="1" applyBorder="1" applyAlignment="1">
      <alignment horizontal="right"/>
    </xf>
    <xf numFmtId="49" fontId="58" fillId="0" borderId="0" xfId="0" applyNumberFormat="1" applyFont="1" applyFill="1" applyBorder="1" applyAlignment="1">
      <alignment horizontal="right"/>
    </xf>
    <xf numFmtId="49" fontId="55" fillId="0" borderId="0" xfId="24" applyNumberFormat="1" applyFont="1" applyFill="1"/>
    <xf numFmtId="49" fontId="55" fillId="0" borderId="0" xfId="0" applyNumberFormat="1" applyFont="1" applyFill="1"/>
    <xf numFmtId="49" fontId="55" fillId="0" borderId="0" xfId="0" applyNumberFormat="1" applyFont="1" applyFill="1" applyAlignment="1"/>
    <xf numFmtId="0" fontId="55" fillId="0" borderId="0" xfId="0" applyFont="1" applyFill="1"/>
    <xf numFmtId="0" fontId="38" fillId="0" borderId="0" xfId="0" applyFont="1" applyFill="1" applyAlignment="1"/>
    <xf numFmtId="3" fontId="38" fillId="0" borderId="0" xfId="0" applyNumberFormat="1" applyFont="1" applyFill="1" applyAlignment="1"/>
    <xf numFmtId="3" fontId="55" fillId="0" borderId="0" xfId="0" applyNumberFormat="1" applyFont="1" applyFill="1" applyAlignment="1"/>
    <xf numFmtId="4" fontId="55" fillId="0" borderId="0" xfId="0" applyNumberFormat="1" applyFont="1" applyFill="1" applyAlignment="1"/>
    <xf numFmtId="174" fontId="55" fillId="0" borderId="0" xfId="0" applyNumberFormat="1" applyFont="1" applyFill="1"/>
    <xf numFmtId="14" fontId="55" fillId="0" borderId="0" xfId="0" applyNumberFormat="1" applyFont="1" applyFill="1"/>
    <xf numFmtId="174" fontId="55" fillId="0" borderId="0" xfId="0" applyNumberFormat="1" applyFont="1" applyFill="1" applyAlignment="1"/>
    <xf numFmtId="174" fontId="38" fillId="0" borderId="0" xfId="0" applyNumberFormat="1" applyFont="1" applyFill="1" applyAlignment="1"/>
    <xf numFmtId="174" fontId="38" fillId="0" borderId="0" xfId="0" applyNumberFormat="1" applyFont="1" applyFill="1"/>
    <xf numFmtId="14" fontId="38" fillId="0" borderId="0" xfId="0" applyNumberFormat="1" applyFont="1" applyFill="1"/>
    <xf numFmtId="0" fontId="38" fillId="0" borderId="0" xfId="0" applyNumberFormat="1" applyFont="1" applyFill="1"/>
    <xf numFmtId="3" fontId="173" fillId="0" borderId="0" xfId="0" applyNumberFormat="1" applyFont="1" applyFill="1" applyBorder="1" applyAlignment="1">
      <alignment horizontal="right" wrapText="1" indent="1"/>
    </xf>
    <xf numFmtId="0" fontId="171" fillId="0" borderId="172" xfId="0" applyFont="1" applyBorder="1" applyAlignment="1">
      <alignment horizontal="right" wrapText="1"/>
    </xf>
    <xf numFmtId="185" fontId="171" fillId="0" borderId="183" xfId="0" applyNumberFormat="1" applyFont="1" applyBorder="1" applyAlignment="1">
      <alignment wrapText="1"/>
    </xf>
    <xf numFmtId="3" fontId="171" fillId="0" borderId="183" xfId="0" applyNumberFormat="1" applyFont="1" applyBorder="1" applyAlignment="1">
      <alignment horizontal="right" wrapText="1" indent="1"/>
    </xf>
    <xf numFmtId="3" fontId="172" fillId="0" borderId="183" xfId="0" applyNumberFormat="1" applyFont="1" applyBorder="1" applyAlignment="1">
      <alignment horizontal="right" wrapText="1" indent="1"/>
    </xf>
    <xf numFmtId="0" fontId="121" fillId="0" borderId="0" xfId="0" applyFont="1"/>
    <xf numFmtId="185" fontId="171" fillId="0" borderId="187" xfId="0" applyNumberFormat="1" applyFont="1" applyBorder="1" applyAlignment="1">
      <alignment wrapText="1"/>
    </xf>
    <xf numFmtId="3" fontId="171" fillId="0" borderId="187" xfId="0" applyNumberFormat="1" applyFont="1" applyBorder="1" applyAlignment="1">
      <alignment horizontal="right" wrapText="1" indent="1"/>
    </xf>
    <xf numFmtId="0" fontId="172" fillId="0" borderId="123" xfId="0" applyFont="1" applyBorder="1" applyAlignment="1">
      <alignment vertical="center" wrapText="1"/>
    </xf>
    <xf numFmtId="185" fontId="172" fillId="0" borderId="187" xfId="0" applyNumberFormat="1" applyFont="1" applyBorder="1" applyAlignment="1">
      <alignment wrapText="1"/>
    </xf>
    <xf numFmtId="3" fontId="172" fillId="0" borderId="187" xfId="0" applyNumberFormat="1" applyFont="1" applyBorder="1" applyAlignment="1">
      <alignment horizontal="right" wrapText="1" indent="1"/>
    </xf>
    <xf numFmtId="3" fontId="171" fillId="0" borderId="187" xfId="0" applyNumberFormat="1" applyFont="1" applyFill="1" applyBorder="1" applyAlignment="1">
      <alignment horizontal="right" wrapText="1" indent="1"/>
    </xf>
    <xf numFmtId="0" fontId="174" fillId="0" borderId="0" xfId="0" applyFont="1"/>
    <xf numFmtId="3" fontId="171" fillId="0" borderId="183" xfId="0" applyNumberFormat="1" applyFont="1" applyFill="1" applyBorder="1" applyAlignment="1">
      <alignment horizontal="right" wrapText="1" indent="1"/>
    </xf>
    <xf numFmtId="0" fontId="175" fillId="0" borderId="0" xfId="0" applyFont="1"/>
    <xf numFmtId="185" fontId="176" fillId="0" borderId="183" xfId="0" applyNumberFormat="1" applyFont="1" applyBorder="1" applyAlignment="1">
      <alignment wrapText="1"/>
    </xf>
    <xf numFmtId="3" fontId="176" fillId="0" borderId="183" xfId="0" applyNumberFormat="1" applyFont="1" applyBorder="1" applyAlignment="1">
      <alignment horizontal="right" wrapText="1" indent="1"/>
    </xf>
    <xf numFmtId="3" fontId="172" fillId="0" borderId="183" xfId="0" applyNumberFormat="1" applyFont="1" applyFill="1" applyBorder="1" applyAlignment="1">
      <alignment horizontal="right" wrapText="1" indent="1"/>
    </xf>
    <xf numFmtId="0" fontId="121" fillId="0" borderId="0" xfId="0" applyFont="1" applyFill="1"/>
    <xf numFmtId="3" fontId="177" fillId="0" borderId="183" xfId="0" applyNumberFormat="1" applyFont="1" applyFill="1" applyBorder="1" applyAlignment="1">
      <alignment horizontal="right" wrapText="1" indent="1"/>
    </xf>
    <xf numFmtId="3" fontId="177" fillId="0" borderId="120" xfId="0" applyNumberFormat="1" applyFont="1" applyBorder="1" applyAlignment="1">
      <alignment horizontal="right" wrapText="1" indent="1"/>
    </xf>
    <xf numFmtId="3" fontId="172" fillId="0" borderId="120" xfId="0" applyNumberFormat="1" applyFont="1" applyBorder="1" applyAlignment="1">
      <alignment horizontal="right" wrapText="1" indent="1"/>
    </xf>
    <xf numFmtId="0" fontId="171" fillId="0" borderId="123" xfId="0" applyFont="1" applyBorder="1" applyAlignment="1">
      <alignment vertical="center" wrapText="1"/>
    </xf>
    <xf numFmtId="0" fontId="0" fillId="0" borderId="0" xfId="0" applyFont="1"/>
    <xf numFmtId="3" fontId="172" fillId="0" borderId="121" xfId="0" applyNumberFormat="1" applyFont="1" applyBorder="1" applyAlignment="1">
      <alignment horizontal="right" wrapText="1" indent="1"/>
    </xf>
    <xf numFmtId="3" fontId="171" fillId="0" borderId="123" xfId="0" applyNumberFormat="1" applyFont="1" applyBorder="1" applyAlignment="1">
      <alignment horizontal="right" wrapText="1" indent="1"/>
    </xf>
    <xf numFmtId="3" fontId="171" fillId="0" borderId="120" xfId="0" applyNumberFormat="1" applyFont="1" applyBorder="1" applyAlignment="1">
      <alignment horizontal="right" wrapText="1" indent="1"/>
    </xf>
    <xf numFmtId="3" fontId="176" fillId="0" borderId="120" xfId="0" applyNumberFormat="1" applyFont="1" applyBorder="1" applyAlignment="1">
      <alignment horizontal="right" wrapText="1" indent="1"/>
    </xf>
    <xf numFmtId="3" fontId="176" fillId="0" borderId="120" xfId="0" applyNumberFormat="1" applyFont="1" applyBorder="1" applyAlignment="1">
      <alignment horizontal="right" indent="1"/>
    </xf>
    <xf numFmtId="3" fontId="171" fillId="0" borderId="182" xfId="0" applyNumberFormat="1" applyFont="1" applyBorder="1" applyAlignment="1">
      <alignment horizontal="right" wrapText="1" indent="1"/>
    </xf>
    <xf numFmtId="3" fontId="171" fillId="0" borderId="191" xfId="0" applyNumberFormat="1" applyFont="1" applyBorder="1" applyAlignment="1">
      <alignment horizontal="right" wrapText="1" indent="1"/>
    </xf>
    <xf numFmtId="3" fontId="171" fillId="0" borderId="120" xfId="0" applyNumberFormat="1" applyFont="1" applyBorder="1" applyAlignment="1">
      <alignment horizontal="right" indent="1"/>
    </xf>
    <xf numFmtId="3" fontId="174" fillId="0" borderId="0" xfId="0" applyNumberFormat="1" applyFont="1"/>
    <xf numFmtId="0" fontId="178" fillId="0" borderId="0" xfId="0" applyFont="1" applyFill="1"/>
    <xf numFmtId="0" fontId="45" fillId="0" borderId="0" xfId="120" applyFont="1" applyFill="1" applyAlignment="1">
      <alignment horizontal="right" vertical="center"/>
    </xf>
    <xf numFmtId="0" fontId="106" fillId="0" borderId="172" xfId="0" applyFont="1" applyFill="1" applyBorder="1" applyAlignment="1">
      <alignment horizontal="right" wrapText="1"/>
    </xf>
    <xf numFmtId="0" fontId="178" fillId="0" borderId="172" xfId="0" applyFont="1" applyFill="1" applyBorder="1" applyAlignment="1">
      <alignment horizontal="right" wrapText="1"/>
    </xf>
    <xf numFmtId="0" fontId="156" fillId="0" borderId="173" xfId="0" applyFont="1" applyFill="1" applyBorder="1" applyAlignment="1">
      <alignment vertical="center" wrapText="1"/>
    </xf>
    <xf numFmtId="185" fontId="156" fillId="0" borderId="174" xfId="0" applyNumberFormat="1" applyFont="1" applyFill="1" applyBorder="1" applyAlignment="1">
      <alignment wrapText="1"/>
    </xf>
    <xf numFmtId="185" fontId="156" fillId="0" borderId="174" xfId="0" applyNumberFormat="1" applyFont="1" applyFill="1" applyBorder="1" applyAlignment="1">
      <alignment horizontal="right" wrapText="1" indent="1"/>
    </xf>
    <xf numFmtId="0" fontId="156" fillId="0" borderId="175" xfId="0" applyFont="1" applyFill="1" applyBorder="1" applyAlignment="1">
      <alignment vertical="center" wrapText="1"/>
    </xf>
    <xf numFmtId="185" fontId="156" fillId="0" borderId="176" xfId="0" applyNumberFormat="1" applyFont="1" applyFill="1" applyBorder="1" applyAlignment="1">
      <alignment wrapText="1"/>
    </xf>
    <xf numFmtId="185" fontId="156" fillId="0" borderId="176" xfId="0" applyNumberFormat="1" applyFont="1" applyFill="1" applyBorder="1" applyAlignment="1">
      <alignment horizontal="right" wrapText="1" indent="1"/>
    </xf>
    <xf numFmtId="0" fontId="157" fillId="0" borderId="175" xfId="0" applyFont="1" applyFill="1" applyBorder="1" applyAlignment="1">
      <alignment vertical="center" wrapText="1"/>
    </xf>
    <xf numFmtId="185" fontId="157" fillId="0" borderId="176" xfId="0" applyNumberFormat="1" applyFont="1" applyFill="1" applyBorder="1" applyAlignment="1">
      <alignment wrapText="1"/>
    </xf>
    <xf numFmtId="185" fontId="157" fillId="0" borderId="177" xfId="0" applyNumberFormat="1" applyFont="1" applyFill="1" applyBorder="1" applyAlignment="1">
      <alignment horizontal="right" wrapText="1" indent="1"/>
    </xf>
    <xf numFmtId="185" fontId="157" fillId="0" borderId="178" xfId="0" applyNumberFormat="1" applyFont="1" applyFill="1" applyBorder="1" applyAlignment="1">
      <alignment horizontal="right" wrapText="1" indent="1"/>
    </xf>
    <xf numFmtId="185" fontId="180" fillId="0" borderId="121" xfId="0" applyNumberFormat="1" applyFont="1" applyFill="1" applyBorder="1" applyAlignment="1">
      <alignment horizontal="right" wrapText="1" indent="1"/>
    </xf>
    <xf numFmtId="185" fontId="156" fillId="0" borderId="121" xfId="0" applyNumberFormat="1" applyFont="1" applyFill="1" applyBorder="1" applyAlignment="1">
      <alignment horizontal="right" wrapText="1" indent="1"/>
    </xf>
    <xf numFmtId="185" fontId="157" fillId="0" borderId="121" xfId="0" applyNumberFormat="1" applyFont="1" applyFill="1" applyBorder="1" applyAlignment="1">
      <alignment horizontal="right" wrapText="1" indent="1"/>
    </xf>
    <xf numFmtId="0" fontId="31" fillId="0" borderId="0" xfId="0" applyFont="1" applyFill="1" applyAlignment="1">
      <alignment horizontal="left"/>
    </xf>
    <xf numFmtId="0" fontId="33" fillId="0" borderId="0" xfId="0" applyFont="1" applyFill="1" applyAlignment="1">
      <alignment horizontal="left"/>
    </xf>
    <xf numFmtId="0" fontId="66" fillId="0" borderId="0" xfId="0" applyFont="1" applyFill="1" applyAlignment="1">
      <alignment horizontal="left"/>
    </xf>
    <xf numFmtId="0" fontId="31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5" fillId="0" borderId="43" xfId="0" applyFont="1" applyFill="1" applyBorder="1"/>
    <xf numFmtId="0" fontId="45" fillId="0" borderId="28" xfId="0" applyFont="1" applyFill="1" applyBorder="1"/>
    <xf numFmtId="0" fontId="88" fillId="0" borderId="24" xfId="0" applyFont="1" applyFill="1" applyBorder="1"/>
    <xf numFmtId="0" fontId="28" fillId="0" borderId="21" xfId="0" applyFont="1" applyFill="1" applyBorder="1"/>
    <xf numFmtId="0" fontId="88" fillId="0" borderId="77" xfId="0" applyFont="1" applyFill="1" applyBorder="1" applyAlignment="1">
      <alignment horizontal="center"/>
    </xf>
    <xf numFmtId="0" fontId="88" fillId="0" borderId="16" xfId="0" applyFont="1" applyFill="1" applyBorder="1" applyAlignment="1">
      <alignment horizontal="center"/>
    </xf>
    <xf numFmtId="0" fontId="88" fillId="0" borderId="71" xfId="0" applyFont="1" applyFill="1" applyBorder="1"/>
    <xf numFmtId="0" fontId="88" fillId="0" borderId="72" xfId="0" applyFont="1" applyFill="1" applyBorder="1"/>
    <xf numFmtId="0" fontId="28" fillId="0" borderId="15" xfId="0" applyFont="1" applyFill="1" applyBorder="1"/>
    <xf numFmtId="0" fontId="88" fillId="0" borderId="89" xfId="0" applyFont="1" applyFill="1" applyBorder="1" applyAlignment="1">
      <alignment horizontal="center"/>
    </xf>
    <xf numFmtId="0" fontId="31" fillId="0" borderId="28" xfId="0" applyFont="1" applyFill="1" applyBorder="1" applyAlignment="1">
      <alignment horizontal="center"/>
    </xf>
    <xf numFmtId="0" fontId="88" fillId="0" borderId="17" xfId="0" applyFont="1" applyFill="1" applyBorder="1" applyAlignment="1">
      <alignment horizontal="center"/>
    </xf>
    <xf numFmtId="0" fontId="88" fillId="0" borderId="0" xfId="0" applyFont="1" applyFill="1" applyBorder="1" applyAlignment="1">
      <alignment horizontal="center"/>
    </xf>
    <xf numFmtId="0" fontId="88" fillId="0" borderId="154" xfId="0" applyFont="1" applyFill="1" applyBorder="1" applyAlignment="1">
      <alignment horizontal="center"/>
    </xf>
    <xf numFmtId="0" fontId="88" fillId="0" borderId="36" xfId="0" applyFont="1" applyFill="1" applyBorder="1" applyAlignment="1">
      <alignment horizontal="center"/>
    </xf>
    <xf numFmtId="0" fontId="88" fillId="0" borderId="54" xfId="0" applyFont="1" applyFill="1" applyBorder="1" applyAlignment="1">
      <alignment horizontal="center"/>
    </xf>
    <xf numFmtId="0" fontId="88" fillId="0" borderId="37" xfId="0" applyFont="1" applyFill="1" applyBorder="1" applyAlignment="1">
      <alignment horizontal="center"/>
    </xf>
    <xf numFmtId="0" fontId="28" fillId="0" borderId="0" xfId="0" applyFont="1" applyFill="1" applyBorder="1"/>
    <xf numFmtId="0" fontId="98" fillId="0" borderId="31" xfId="0" applyFont="1" applyFill="1" applyBorder="1" applyAlignment="1">
      <alignment horizontal="center"/>
    </xf>
    <xf numFmtId="0" fontId="63" fillId="0" borderId="44" xfId="0" applyFont="1" applyFill="1" applyBorder="1" applyAlignment="1">
      <alignment horizontal="center"/>
    </xf>
    <xf numFmtId="0" fontId="68" fillId="0" borderId="45" xfId="0" applyFont="1" applyFill="1" applyBorder="1" applyAlignment="1">
      <alignment horizontal="center"/>
    </xf>
    <xf numFmtId="0" fontId="63" fillId="0" borderId="180" xfId="0" applyFont="1" applyFill="1" applyBorder="1" applyAlignment="1">
      <alignment horizontal="center"/>
    </xf>
    <xf numFmtId="0" fontId="63" fillId="0" borderId="45" xfId="0" applyFont="1" applyFill="1" applyBorder="1" applyAlignment="1">
      <alignment horizontal="center"/>
    </xf>
    <xf numFmtId="0" fontId="63" fillId="0" borderId="46" xfId="0" applyFont="1" applyFill="1" applyBorder="1" applyAlignment="1">
      <alignment horizontal="center"/>
    </xf>
    <xf numFmtId="3" fontId="63" fillId="0" borderId="46" xfId="54" applyNumberFormat="1" applyFont="1" applyFill="1" applyBorder="1" applyAlignment="1">
      <alignment horizontal="center"/>
    </xf>
    <xf numFmtId="0" fontId="31" fillId="0" borderId="43" xfId="0" applyFont="1" applyFill="1" applyBorder="1"/>
    <xf numFmtId="3" fontId="31" fillId="0" borderId="55" xfId="0" applyNumberFormat="1" applyFont="1" applyFill="1" applyBorder="1"/>
    <xf numFmtId="3" fontId="31" fillId="0" borderId="90" xfId="54" applyNumberFormat="1" applyFont="1" applyFill="1" applyBorder="1"/>
    <xf numFmtId="3" fontId="31" fillId="0" borderId="89" xfId="54" applyNumberFormat="1" applyFont="1" applyFill="1" applyBorder="1"/>
    <xf numFmtId="3" fontId="31" fillId="0" borderId="55" xfId="54" applyNumberFormat="1" applyFont="1" applyFill="1" applyBorder="1"/>
    <xf numFmtId="3" fontId="31" fillId="0" borderId="56" xfId="54" applyNumberFormat="1" applyFont="1" applyFill="1" applyBorder="1"/>
    <xf numFmtId="0" fontId="31" fillId="0" borderId="28" xfId="0" applyFont="1" applyFill="1" applyBorder="1"/>
    <xf numFmtId="3" fontId="31" fillId="0" borderId="16" xfId="0" applyNumberFormat="1" applyFont="1" applyFill="1" applyBorder="1"/>
    <xf numFmtId="3" fontId="31" fillId="0" borderId="36" xfId="54" applyNumberFormat="1" applyFont="1" applyFill="1" applyBorder="1"/>
    <xf numFmtId="3" fontId="31" fillId="0" borderId="77" xfId="54" applyNumberFormat="1" applyFont="1" applyFill="1" applyBorder="1"/>
    <xf numFmtId="3" fontId="31" fillId="0" borderId="16" xfId="54" applyNumberFormat="1" applyFont="1" applyFill="1" applyBorder="1"/>
    <xf numFmtId="3" fontId="31" fillId="0" borderId="37" xfId="54" applyNumberFormat="1" applyFont="1" applyFill="1" applyBorder="1"/>
    <xf numFmtId="0" fontId="31" fillId="0" borderId="28" xfId="0" applyFont="1" applyFill="1" applyBorder="1" applyAlignment="1">
      <alignment wrapText="1"/>
    </xf>
    <xf numFmtId="0" fontId="45" fillId="0" borderId="31" xfId="0" applyFont="1" applyFill="1" applyBorder="1"/>
    <xf numFmtId="0" fontId="31" fillId="0" borderId="31" xfId="0" applyFont="1" applyFill="1" applyBorder="1" applyAlignment="1">
      <alignment horizontal="center" vertical="center"/>
    </xf>
    <xf numFmtId="3" fontId="31" fillId="0" borderId="64" xfId="0" applyNumberFormat="1" applyFont="1" applyFill="1" applyBorder="1" applyAlignment="1">
      <alignment vertical="center"/>
    </xf>
    <xf numFmtId="3" fontId="31" fillId="0" borderId="91" xfId="0" applyNumberFormat="1" applyFont="1" applyFill="1" applyBorder="1" applyAlignment="1">
      <alignment vertical="center"/>
    </xf>
    <xf numFmtId="3" fontId="31" fillId="0" borderId="92" xfId="0" applyNumberFormat="1" applyFont="1" applyFill="1" applyBorder="1" applyAlignment="1">
      <alignment vertical="center"/>
    </xf>
    <xf numFmtId="3" fontId="31" fillId="0" borderId="93" xfId="0" applyNumberFormat="1" applyFont="1" applyFill="1" applyBorder="1" applyAlignment="1">
      <alignment vertical="center"/>
    </xf>
    <xf numFmtId="0" fontId="33" fillId="0" borderId="0" xfId="0" applyFont="1" applyFill="1"/>
    <xf numFmtId="0" fontId="65" fillId="0" borderId="0" xfId="0" applyFont="1" applyFill="1" applyBorder="1"/>
    <xf numFmtId="3" fontId="65" fillId="0" borderId="0" xfId="0" applyNumberFormat="1" applyFont="1" applyFill="1" applyBorder="1"/>
    <xf numFmtId="0" fontId="88" fillId="91" borderId="55" xfId="0" applyFont="1" applyFill="1" applyBorder="1" applyAlignment="1">
      <alignment horizontal="center"/>
    </xf>
    <xf numFmtId="0" fontId="88" fillId="91" borderId="16" xfId="0" applyFont="1" applyFill="1" applyBorder="1" applyAlignment="1">
      <alignment horizontal="center"/>
    </xf>
    <xf numFmtId="3" fontId="31" fillId="91" borderId="16" xfId="54" applyNumberFormat="1" applyFont="1" applyFill="1" applyBorder="1"/>
    <xf numFmtId="0" fontId="88" fillId="0" borderId="73" xfId="0" applyFont="1" applyFill="1" applyBorder="1"/>
    <xf numFmtId="0" fontId="98" fillId="0" borderId="28" xfId="0" applyFont="1" applyFill="1" applyBorder="1" applyAlignment="1">
      <alignment horizontal="center"/>
    </xf>
    <xf numFmtId="0" fontId="63" fillId="0" borderId="142" xfId="0" applyFont="1" applyFill="1" applyBorder="1" applyAlignment="1">
      <alignment horizontal="center"/>
    </xf>
    <xf numFmtId="0" fontId="68" fillId="0" borderId="146" xfId="0" applyFont="1" applyFill="1" applyBorder="1" applyAlignment="1">
      <alignment horizontal="center"/>
    </xf>
    <xf numFmtId="0" fontId="63" fillId="0" borderId="147" xfId="0" applyFont="1" applyFill="1" applyBorder="1" applyAlignment="1">
      <alignment horizontal="center"/>
    </xf>
    <xf numFmtId="0" fontId="63" fillId="0" borderId="146" xfId="0" applyFont="1" applyFill="1" applyBorder="1" applyAlignment="1">
      <alignment horizontal="center"/>
    </xf>
    <xf numFmtId="0" fontId="63" fillId="0" borderId="148" xfId="0" applyFont="1" applyFill="1" applyBorder="1" applyAlignment="1">
      <alignment horizontal="center"/>
    </xf>
    <xf numFmtId="3" fontId="63" fillId="0" borderId="148" xfId="54" applyNumberFormat="1" applyFont="1" applyFill="1" applyBorder="1" applyAlignment="1">
      <alignment horizontal="center"/>
    </xf>
    <xf numFmtId="3" fontId="31" fillId="0" borderId="75" xfId="54" applyNumberFormat="1" applyFont="1" applyFill="1" applyBorder="1"/>
    <xf numFmtId="3" fontId="31" fillId="0" borderId="18" xfId="54" applyNumberFormat="1" applyFont="1" applyFill="1" applyBorder="1"/>
    <xf numFmtId="3" fontId="31" fillId="0" borderId="94" xfId="54" applyNumberFormat="1" applyFont="1" applyFill="1" applyBorder="1"/>
    <xf numFmtId="3" fontId="31" fillId="0" borderId="20" xfId="54" applyNumberFormat="1" applyFont="1" applyFill="1" applyBorder="1"/>
    <xf numFmtId="3" fontId="31" fillId="0" borderId="88" xfId="54" applyNumberFormat="1" applyFont="1" applyFill="1" applyBorder="1"/>
    <xf numFmtId="3" fontId="31" fillId="0" borderId="17" xfId="54" applyNumberFormat="1" applyFont="1" applyFill="1" applyBorder="1"/>
    <xf numFmtId="3" fontId="31" fillId="0" borderId="18" xfId="0" applyNumberFormat="1" applyFont="1" applyFill="1" applyBorder="1"/>
    <xf numFmtId="3" fontId="31" fillId="0" borderId="19" xfId="54" applyNumberFormat="1" applyFont="1" applyFill="1" applyBorder="1"/>
    <xf numFmtId="0" fontId="66" fillId="0" borderId="0" xfId="0" applyFont="1" applyFill="1" applyAlignment="1">
      <alignment horizontal="right"/>
    </xf>
    <xf numFmtId="0" fontId="88" fillId="0" borderId="56" xfId="0" applyFont="1" applyFill="1" applyBorder="1" applyAlignment="1">
      <alignment horizontal="center"/>
    </xf>
    <xf numFmtId="0" fontId="63" fillId="0" borderId="74" xfId="0" applyFont="1" applyFill="1" applyBorder="1" applyAlignment="1">
      <alignment horizontal="center"/>
    </xf>
    <xf numFmtId="0" fontId="30" fillId="0" borderId="20" xfId="0" applyFont="1" applyFill="1" applyBorder="1"/>
    <xf numFmtId="3" fontId="104" fillId="0" borderId="93" xfId="0" applyNumberFormat="1" applyFont="1" applyFill="1" applyBorder="1" applyAlignment="1">
      <alignment vertical="center"/>
    </xf>
    <xf numFmtId="3" fontId="104" fillId="0" borderId="93" xfId="54" applyNumberFormat="1" applyFont="1" applyFill="1" applyBorder="1" applyAlignment="1">
      <alignment horizontal="right" vertical="center"/>
    </xf>
    <xf numFmtId="3" fontId="105" fillId="0" borderId="0" xfId="0" applyNumberFormat="1" applyFont="1" applyFill="1" applyBorder="1"/>
    <xf numFmtId="0" fontId="30" fillId="0" borderId="0" xfId="272" applyFont="1" applyFill="1"/>
    <xf numFmtId="3" fontId="30" fillId="0" borderId="0" xfId="272" applyNumberFormat="1" applyFont="1" applyFill="1"/>
    <xf numFmtId="49" fontId="45" fillId="0" borderId="0" xfId="272" applyNumberFormat="1" applyFont="1" applyFill="1"/>
    <xf numFmtId="0" fontId="45" fillId="0" borderId="0" xfId="272" applyFont="1" applyFill="1"/>
    <xf numFmtId="3" fontId="45" fillId="0" borderId="0" xfId="272" applyNumberFormat="1" applyFont="1" applyFill="1"/>
    <xf numFmtId="0" fontId="31" fillId="0" borderId="36" xfId="272" applyFont="1" applyFill="1" applyBorder="1" applyAlignment="1">
      <alignment horizontal="center" vertical="center" wrapText="1"/>
    </xf>
    <xf numFmtId="3" fontId="31" fillId="0" borderId="36" xfId="272" applyNumberFormat="1" applyFont="1" applyFill="1" applyBorder="1" applyAlignment="1">
      <alignment vertical="center" wrapText="1"/>
    </xf>
    <xf numFmtId="3" fontId="31" fillId="0" borderId="37" xfId="272" applyNumberFormat="1" applyFont="1" applyFill="1" applyBorder="1" applyAlignment="1">
      <alignment vertical="center" wrapText="1"/>
    </xf>
    <xf numFmtId="4" fontId="30" fillId="0" borderId="0" xfId="272" applyNumberFormat="1" applyFont="1" applyFill="1"/>
    <xf numFmtId="0" fontId="31" fillId="0" borderId="36" xfId="272" applyFont="1" applyFill="1" applyBorder="1" applyAlignment="1">
      <alignment horizontal="center" vertical="center"/>
    </xf>
    <xf numFmtId="0" fontId="31" fillId="0" borderId="52" xfId="272" applyFont="1" applyFill="1" applyBorder="1" applyAlignment="1">
      <alignment horizontal="center" vertical="center"/>
    </xf>
    <xf numFmtId="3" fontId="31" fillId="0" borderId="52" xfId="272" applyNumberFormat="1" applyFont="1" applyFill="1" applyBorder="1" applyAlignment="1">
      <alignment vertical="center"/>
    </xf>
    <xf numFmtId="3" fontId="31" fillId="0" borderId="59" xfId="272" applyNumberFormat="1" applyFont="1" applyFill="1" applyBorder="1" applyAlignment="1">
      <alignment vertical="center"/>
    </xf>
    <xf numFmtId="174" fontId="30" fillId="0" borderId="0" xfId="272" applyNumberFormat="1" applyFont="1" applyFill="1"/>
    <xf numFmtId="0" fontId="45" fillId="0" borderId="146" xfId="272" applyFont="1" applyFill="1" applyBorder="1" applyAlignment="1">
      <alignment horizontal="center" vertical="center" wrapText="1"/>
    </xf>
    <xf numFmtId="3" fontId="45" fillId="0" borderId="146" xfId="272" applyNumberFormat="1" applyFont="1" applyFill="1" applyBorder="1" applyAlignment="1">
      <alignment vertical="center"/>
    </xf>
    <xf numFmtId="3" fontId="45" fillId="0" borderId="148" xfId="272" applyNumberFormat="1" applyFont="1" applyFill="1" applyBorder="1" applyAlignment="1">
      <alignment vertical="center"/>
    </xf>
    <xf numFmtId="0" fontId="45" fillId="0" borderId="36" xfId="272" applyFont="1" applyFill="1" applyBorder="1" applyAlignment="1">
      <alignment horizontal="center" vertical="center"/>
    </xf>
    <xf numFmtId="3" fontId="45" fillId="0" borderId="36" xfId="272" applyNumberFormat="1" applyFont="1" applyFill="1" applyBorder="1" applyAlignment="1">
      <alignment vertical="center"/>
    </xf>
    <xf numFmtId="3" fontId="45" fillId="0" borderId="37" xfId="272" applyNumberFormat="1" applyFont="1" applyFill="1" applyBorder="1" applyAlignment="1">
      <alignment vertical="center"/>
    </xf>
    <xf numFmtId="0" fontId="45" fillId="0" borderId="36" xfId="272" applyFont="1" applyFill="1" applyBorder="1" applyAlignment="1">
      <alignment horizontal="center" vertical="center" wrapText="1"/>
    </xf>
    <xf numFmtId="0" fontId="45" fillId="0" borderId="52" xfId="272" applyFont="1" applyFill="1" applyBorder="1" applyAlignment="1">
      <alignment horizontal="center" vertical="center"/>
    </xf>
    <xf numFmtId="3" fontId="31" fillId="0" borderId="146" xfId="272" applyNumberFormat="1" applyFont="1" applyFill="1" applyBorder="1" applyAlignment="1">
      <alignment vertical="center"/>
    </xf>
    <xf numFmtId="3" fontId="31" fillId="0" borderId="148" xfId="272" applyNumberFormat="1" applyFont="1" applyFill="1" applyBorder="1" applyAlignment="1">
      <alignment vertical="center"/>
    </xf>
    <xf numFmtId="3" fontId="31" fillId="0" borderId="36" xfId="272" applyNumberFormat="1" applyFont="1" applyFill="1" applyBorder="1" applyAlignment="1">
      <alignment vertical="center"/>
    </xf>
    <xf numFmtId="3" fontId="31" fillId="0" borderId="37" xfId="272" applyNumberFormat="1" applyFont="1" applyFill="1" applyBorder="1" applyAlignment="1">
      <alignment vertical="center"/>
    </xf>
    <xf numFmtId="3" fontId="45" fillId="0" borderId="52" xfId="272" applyNumberFormat="1" applyFont="1" applyFill="1" applyBorder="1" applyAlignment="1">
      <alignment vertical="center"/>
    </xf>
    <xf numFmtId="3" fontId="45" fillId="0" borderId="59" xfId="272" applyNumberFormat="1" applyFont="1" applyFill="1" applyBorder="1" applyAlignment="1">
      <alignment vertical="center"/>
    </xf>
    <xf numFmtId="0" fontId="45" fillId="0" borderId="149" xfId="272" applyFont="1" applyFill="1" applyBorder="1" applyAlignment="1">
      <alignment horizontal="center" vertical="center" wrapText="1"/>
    </xf>
    <xf numFmtId="0" fontId="45" fillId="0" borderId="77" xfId="272" applyFont="1" applyFill="1" applyBorder="1" applyAlignment="1">
      <alignment horizontal="center" vertical="center"/>
    </xf>
    <xf numFmtId="0" fontId="45" fillId="0" borderId="77" xfId="272" applyFont="1" applyFill="1" applyBorder="1" applyAlignment="1">
      <alignment horizontal="center" vertical="center" wrapText="1"/>
    </xf>
    <xf numFmtId="0" fontId="45" fillId="0" borderId="73" xfId="272" applyFont="1" applyFill="1" applyBorder="1" applyAlignment="1">
      <alignment horizontal="center" vertical="center"/>
    </xf>
    <xf numFmtId="3" fontId="45" fillId="0" borderId="145" xfId="272" applyNumberFormat="1" applyFont="1" applyFill="1" applyBorder="1" applyAlignment="1">
      <alignment vertical="center"/>
    </xf>
    <xf numFmtId="3" fontId="45" fillId="0" borderId="0" xfId="272" applyNumberFormat="1" applyFont="1" applyFill="1" applyBorder="1" applyAlignment="1">
      <alignment vertical="center"/>
    </xf>
    <xf numFmtId="3" fontId="45" fillId="0" borderId="24" xfId="272" applyNumberFormat="1" applyFont="1" applyFill="1" applyBorder="1" applyAlignment="1">
      <alignment vertical="center"/>
    </xf>
    <xf numFmtId="3" fontId="45" fillId="0" borderId="149" xfId="272" applyNumberFormat="1" applyFont="1" applyFill="1" applyBorder="1" applyAlignment="1">
      <alignment vertical="center"/>
    </xf>
    <xf numFmtId="3" fontId="45" fillId="0" borderId="77" xfId="272" applyNumberFormat="1" applyFont="1" applyFill="1" applyBorder="1" applyAlignment="1">
      <alignment vertical="center"/>
    </xf>
    <xf numFmtId="3" fontId="45" fillId="0" borderId="73" xfId="272" applyNumberFormat="1" applyFont="1" applyFill="1" applyBorder="1" applyAlignment="1">
      <alignment vertical="center"/>
    </xf>
    <xf numFmtId="3" fontId="31" fillId="0" borderId="21" xfId="272" applyNumberFormat="1" applyFont="1" applyFill="1" applyBorder="1" applyAlignment="1">
      <alignment vertical="center"/>
    </xf>
    <xf numFmtId="3" fontId="31" fillId="0" borderId="22" xfId="272" applyNumberFormat="1" applyFont="1" applyFill="1" applyBorder="1" applyAlignment="1">
      <alignment vertical="center"/>
    </xf>
    <xf numFmtId="3" fontId="45" fillId="0" borderId="17" xfId="272" applyNumberFormat="1" applyFont="1" applyFill="1" applyBorder="1" applyAlignment="1">
      <alignment vertical="center"/>
    </xf>
    <xf numFmtId="3" fontId="45" fillId="0" borderId="13" xfId="272" applyNumberFormat="1" applyFont="1" applyFill="1" applyBorder="1" applyAlignment="1">
      <alignment vertical="center"/>
    </xf>
    <xf numFmtId="3" fontId="45" fillId="0" borderId="21" xfId="272" applyNumberFormat="1" applyFont="1" applyFill="1" applyBorder="1" applyAlignment="1">
      <alignment vertical="center"/>
    </xf>
    <xf numFmtId="3" fontId="45" fillId="0" borderId="22" xfId="272" applyNumberFormat="1" applyFont="1" applyFill="1" applyBorder="1" applyAlignment="1">
      <alignment vertical="center"/>
    </xf>
    <xf numFmtId="3" fontId="31" fillId="0" borderId="17" xfId="272" applyNumberFormat="1" applyFont="1" applyFill="1" applyBorder="1" applyAlignment="1">
      <alignment vertical="center"/>
    </xf>
    <xf numFmtId="3" fontId="31" fillId="0" borderId="13" xfId="272" applyNumberFormat="1" applyFont="1" applyFill="1" applyBorder="1" applyAlignment="1">
      <alignment vertical="center"/>
    </xf>
    <xf numFmtId="2" fontId="30" fillId="0" borderId="0" xfId="272" applyNumberFormat="1" applyFont="1" applyFill="1"/>
    <xf numFmtId="3" fontId="31" fillId="0" borderId="147" xfId="272" applyNumberFormat="1" applyFont="1" applyFill="1" applyBorder="1" applyAlignment="1">
      <alignment vertical="center"/>
    </xf>
    <xf numFmtId="3" fontId="31" fillId="0" borderId="141" xfId="272" applyNumberFormat="1" applyFont="1" applyFill="1" applyBorder="1" applyAlignment="1">
      <alignment vertical="center"/>
    </xf>
    <xf numFmtId="0" fontId="31" fillId="0" borderId="146" xfId="272" applyFont="1" applyFill="1" applyBorder="1" applyAlignment="1">
      <alignment horizontal="center" vertical="center" wrapText="1"/>
    </xf>
    <xf numFmtId="0" fontId="30" fillId="0" borderId="0" xfId="272" applyFont="1" applyFill="1" applyBorder="1"/>
    <xf numFmtId="0" fontId="30" fillId="0" borderId="0" xfId="272" applyFont="1" applyFill="1" applyAlignment="1"/>
    <xf numFmtId="0" fontId="26" fillId="0" borderId="0" xfId="46" applyFont="1" applyFill="1" applyAlignment="1">
      <alignment wrapText="1"/>
    </xf>
    <xf numFmtId="0" fontId="45" fillId="0" borderId="90" xfId="272" applyFont="1" applyFill="1" applyBorder="1" applyAlignment="1">
      <alignment horizontal="center" vertical="center" wrapText="1"/>
    </xf>
    <xf numFmtId="3" fontId="31" fillId="0" borderId="90" xfId="272" applyNumberFormat="1" applyFont="1" applyFill="1" applyBorder="1" applyAlignment="1">
      <alignment vertical="center"/>
    </xf>
    <xf numFmtId="3" fontId="31" fillId="0" borderId="88" xfId="272" applyNumberFormat="1" applyFont="1" applyFill="1" applyBorder="1" applyAlignment="1">
      <alignment vertical="center"/>
    </xf>
    <xf numFmtId="3" fontId="31" fillId="0" borderId="11" xfId="272" applyNumberFormat="1" applyFont="1" applyFill="1" applyBorder="1" applyAlignment="1">
      <alignment vertical="center"/>
    </xf>
    <xf numFmtId="0" fontId="26" fillId="0" borderId="0" xfId="46" applyFont="1" applyAlignment="1">
      <alignment vertical="center" wrapText="1"/>
    </xf>
    <xf numFmtId="0" fontId="26" fillId="0" borderId="0" xfId="46" applyFont="1" applyAlignment="1">
      <alignment wrapText="1"/>
    </xf>
    <xf numFmtId="3" fontId="31" fillId="0" borderId="90" xfId="272" applyNumberFormat="1" applyFont="1" applyFill="1" applyBorder="1" applyAlignment="1"/>
    <xf numFmtId="3" fontId="31" fillId="0" borderId="11" xfId="272" applyNumberFormat="1" applyFont="1" applyFill="1" applyBorder="1" applyAlignment="1"/>
    <xf numFmtId="3" fontId="31" fillId="0" borderId="36" xfId="272" applyNumberFormat="1" applyFont="1" applyFill="1" applyBorder="1" applyAlignment="1"/>
    <xf numFmtId="3" fontId="31" fillId="0" borderId="37" xfId="272" applyNumberFormat="1" applyFont="1" applyFill="1" applyBorder="1" applyAlignment="1"/>
    <xf numFmtId="0" fontId="31" fillId="0" borderId="75" xfId="272" applyFont="1" applyFill="1" applyBorder="1" applyAlignment="1">
      <alignment horizontal="center" vertical="center"/>
    </xf>
    <xf numFmtId="3" fontId="31" fillId="0" borderId="75" xfId="272" applyNumberFormat="1" applyFont="1" applyFill="1" applyBorder="1" applyAlignment="1"/>
    <xf numFmtId="3" fontId="31" fillId="0" borderId="19" xfId="272" applyNumberFormat="1" applyFont="1" applyFill="1" applyBorder="1" applyAlignment="1"/>
    <xf numFmtId="3" fontId="31" fillId="0" borderId="20" xfId="272" applyNumberFormat="1" applyFont="1" applyFill="1" applyBorder="1" applyAlignment="1"/>
    <xf numFmtId="0" fontId="26" fillId="0" borderId="0" xfId="46" applyFont="1" applyFill="1" applyAlignment="1"/>
    <xf numFmtId="3" fontId="26" fillId="0" borderId="0" xfId="46" applyNumberFormat="1" applyFont="1" applyFill="1" applyAlignment="1"/>
    <xf numFmtId="0" fontId="88" fillId="91" borderId="77" xfId="0" applyFont="1" applyFill="1" applyBorder="1" applyAlignment="1">
      <alignment horizontal="center"/>
    </xf>
    <xf numFmtId="3" fontId="31" fillId="91" borderId="37" xfId="54" applyNumberFormat="1" applyFont="1" applyFill="1" applyBorder="1"/>
    <xf numFmtId="0" fontId="31" fillId="0" borderId="90" xfId="272" applyFont="1" applyFill="1" applyBorder="1" applyAlignment="1">
      <alignment horizontal="center" vertical="center" wrapText="1"/>
    </xf>
    <xf numFmtId="0" fontId="30" fillId="0" borderId="0" xfId="49" applyFont="1" applyFill="1" applyAlignment="1">
      <alignment horizontal="right"/>
    </xf>
    <xf numFmtId="0" fontId="30" fillId="0" borderId="0" xfId="47" applyFont="1" applyFill="1"/>
    <xf numFmtId="165" fontId="30" fillId="0" borderId="0" xfId="47" applyNumberFormat="1" applyFont="1" applyFill="1" applyAlignment="1">
      <alignment horizontal="right"/>
    </xf>
    <xf numFmtId="165" fontId="30" fillId="0" borderId="0" xfId="47" applyNumberFormat="1" applyFont="1" applyFill="1"/>
    <xf numFmtId="0" fontId="31" fillId="0" borderId="0" xfId="47" applyFont="1" applyFill="1" applyAlignment="1">
      <alignment horizontal="centerContinuous"/>
    </xf>
    <xf numFmtId="0" fontId="30" fillId="0" borderId="0" xfId="47" applyFont="1" applyFill="1" applyAlignment="1">
      <alignment horizontal="centerContinuous"/>
    </xf>
    <xf numFmtId="165" fontId="30" fillId="0" borderId="0" xfId="47" applyNumberFormat="1" applyFont="1" applyFill="1" applyAlignment="1">
      <alignment horizontal="centerContinuous"/>
    </xf>
    <xf numFmtId="0" fontId="63" fillId="0" borderId="0" xfId="47" applyFont="1" applyFill="1" applyAlignment="1">
      <alignment horizontal="right"/>
    </xf>
    <xf numFmtId="165" fontId="30" fillId="0" borderId="119" xfId="47" applyNumberFormat="1" applyFont="1" applyFill="1" applyBorder="1" applyAlignment="1">
      <alignment horizontal="center" wrapText="1"/>
    </xf>
    <xf numFmtId="165" fontId="30" fillId="0" borderId="163" xfId="47" applyNumberFormat="1" applyFont="1" applyFill="1" applyBorder="1" applyAlignment="1">
      <alignment horizontal="center" wrapText="1"/>
    </xf>
    <xf numFmtId="0" fontId="33" fillId="0" borderId="0" xfId="47" applyFont="1" applyFill="1"/>
    <xf numFmtId="3" fontId="33" fillId="0" borderId="28" xfId="53" applyNumberFormat="1" applyFont="1" applyFill="1" applyBorder="1" applyAlignment="1">
      <alignment horizontal="right"/>
    </xf>
    <xf numFmtId="165" fontId="30" fillId="0" borderId="43" xfId="402" applyNumberFormat="1" applyFont="1" applyFill="1" applyBorder="1" applyAlignment="1">
      <alignment horizontal="right" vertical="center"/>
    </xf>
    <xf numFmtId="165" fontId="30" fillId="0" borderId="164" xfId="402" applyNumberFormat="1" applyFont="1" applyFill="1" applyBorder="1" applyAlignment="1">
      <alignment horizontal="right" vertical="center"/>
    </xf>
    <xf numFmtId="165" fontId="30" fillId="0" borderId="165" xfId="402" applyNumberFormat="1" applyFont="1" applyFill="1" applyBorder="1" applyAlignment="1">
      <alignment horizontal="right" vertical="center"/>
    </xf>
    <xf numFmtId="3" fontId="30" fillId="0" borderId="0" xfId="47" applyNumberFormat="1" applyFont="1" applyFill="1"/>
    <xf numFmtId="3" fontId="100" fillId="0" borderId="28" xfId="53" applyNumberFormat="1" applyFont="1" applyFill="1" applyBorder="1" applyAlignment="1">
      <alignment horizontal="right" vertical="center" wrapText="1"/>
    </xf>
    <xf numFmtId="165" fontId="30" fillId="0" borderId="28" xfId="402" applyNumberFormat="1" applyFont="1" applyFill="1" applyBorder="1" applyAlignment="1">
      <alignment horizontal="right" vertical="center"/>
    </xf>
    <xf numFmtId="165" fontId="30" fillId="0" borderId="29" xfId="402" applyNumberFormat="1" applyFont="1" applyFill="1" applyBorder="1" applyAlignment="1">
      <alignment horizontal="right" vertical="center"/>
    </xf>
    <xf numFmtId="3" fontId="63" fillId="0" borderId="51" xfId="47" applyNumberFormat="1" applyFont="1" applyFill="1" applyBorder="1" applyAlignment="1">
      <alignment horizontal="right" vertical="center"/>
    </xf>
    <xf numFmtId="3" fontId="100" fillId="0" borderId="51" xfId="53" applyNumberFormat="1" applyFont="1" applyFill="1" applyBorder="1" applyAlignment="1">
      <alignment horizontal="right" vertical="center" wrapText="1"/>
    </xf>
    <xf numFmtId="165" fontId="30" fillId="0" borderId="51" xfId="402" applyNumberFormat="1" applyFont="1" applyFill="1" applyBorder="1" applyAlignment="1">
      <alignment horizontal="right" vertical="center"/>
    </xf>
    <xf numFmtId="165" fontId="30" fillId="0" borderId="166" xfId="402" applyNumberFormat="1" applyFont="1" applyFill="1" applyBorder="1" applyAlignment="1">
      <alignment horizontal="right" vertical="center"/>
    </xf>
    <xf numFmtId="3" fontId="33" fillId="0" borderId="28" xfId="47" applyNumberFormat="1" applyFont="1" applyFill="1" applyBorder="1" applyAlignment="1">
      <alignment horizontal="right" vertical="center"/>
    </xf>
    <xf numFmtId="3" fontId="34" fillId="0" borderId="28" xfId="53" applyNumberFormat="1" applyFont="1" applyFill="1" applyBorder="1" applyAlignment="1">
      <alignment horizontal="right" vertical="center" wrapText="1"/>
    </xf>
    <xf numFmtId="3" fontId="34" fillId="0" borderId="54" xfId="53" applyNumberFormat="1" applyFont="1" applyFill="1" applyBorder="1" applyAlignment="1">
      <alignment horizontal="right" vertical="center" wrapText="1"/>
    </xf>
    <xf numFmtId="3" fontId="63" fillId="0" borderId="28" xfId="47" applyNumberFormat="1" applyFont="1" applyFill="1" applyBorder="1" applyAlignment="1">
      <alignment horizontal="right" vertical="center"/>
    </xf>
    <xf numFmtId="3" fontId="100" fillId="0" borderId="106" xfId="53" applyNumberFormat="1" applyFont="1" applyFill="1" applyBorder="1" applyAlignment="1">
      <alignment horizontal="right" vertical="center" wrapText="1"/>
    </xf>
    <xf numFmtId="3" fontId="33" fillId="0" borderId="28" xfId="47" applyNumberFormat="1" applyFont="1" applyFill="1" applyBorder="1" applyAlignment="1">
      <alignment horizontal="right" vertical="center" wrapText="1"/>
    </xf>
    <xf numFmtId="3" fontId="33" fillId="0" borderId="54" xfId="47" applyNumberFormat="1" applyFont="1" applyFill="1" applyBorder="1" applyAlignment="1">
      <alignment horizontal="right" vertical="center" wrapText="1"/>
    </xf>
    <xf numFmtId="165" fontId="30" fillId="0" borderId="139" xfId="402" applyNumberFormat="1" applyFont="1" applyFill="1" applyBorder="1" applyAlignment="1">
      <alignment horizontal="right" vertical="center"/>
    </xf>
    <xf numFmtId="165" fontId="30" fillId="0" borderId="167" xfId="402" applyNumberFormat="1" applyFont="1" applyFill="1" applyBorder="1" applyAlignment="1">
      <alignment horizontal="right" vertical="center"/>
    </xf>
    <xf numFmtId="3" fontId="63" fillId="0" borderId="28" xfId="47" applyNumberFormat="1" applyFont="1" applyFill="1" applyBorder="1" applyAlignment="1" applyProtection="1">
      <alignment horizontal="right" vertical="center"/>
      <protection locked="0"/>
    </xf>
    <xf numFmtId="3" fontId="63" fillId="0" borderId="51" xfId="47" applyNumberFormat="1" applyFont="1" applyFill="1" applyBorder="1" applyAlignment="1" applyProtection="1">
      <alignment horizontal="right" vertical="center"/>
      <protection locked="0"/>
    </xf>
    <xf numFmtId="3" fontId="33" fillId="0" borderId="28" xfId="47" applyNumberFormat="1" applyFont="1" applyFill="1" applyBorder="1" applyAlignment="1" applyProtection="1">
      <alignment horizontal="right" vertical="center"/>
      <protection locked="0"/>
    </xf>
    <xf numFmtId="3" fontId="34" fillId="0" borderId="13" xfId="53" applyNumberFormat="1" applyFont="1" applyFill="1" applyBorder="1" applyAlignment="1">
      <alignment horizontal="right" vertical="center" wrapText="1"/>
    </xf>
    <xf numFmtId="3" fontId="34" fillId="0" borderId="139" xfId="53" applyNumberFormat="1" applyFont="1" applyFill="1" applyBorder="1" applyAlignment="1">
      <alignment horizontal="right" vertical="center" wrapText="1"/>
    </xf>
    <xf numFmtId="3" fontId="34" fillId="0" borderId="0" xfId="53" applyNumberFormat="1" applyFont="1" applyFill="1" applyBorder="1" applyAlignment="1">
      <alignment horizontal="right" vertical="center" wrapText="1"/>
    </xf>
    <xf numFmtId="3" fontId="100" fillId="0" borderId="54" xfId="53" applyNumberFormat="1" applyFont="1" applyFill="1" applyBorder="1" applyAlignment="1">
      <alignment horizontal="right" vertical="center" wrapText="1"/>
    </xf>
    <xf numFmtId="165" fontId="30" fillId="0" borderId="168" xfId="402" applyNumberFormat="1" applyFont="1" applyFill="1" applyBorder="1" applyAlignment="1">
      <alignment horizontal="right" vertical="center"/>
    </xf>
    <xf numFmtId="165" fontId="30" fillId="0" borderId="169" xfId="402" applyNumberFormat="1" applyFont="1" applyFill="1" applyBorder="1" applyAlignment="1">
      <alignment horizontal="right" vertical="center"/>
    </xf>
    <xf numFmtId="3" fontId="34" fillId="0" borderId="51" xfId="53" applyNumberFormat="1" applyFont="1" applyFill="1" applyBorder="1" applyAlignment="1">
      <alignment horizontal="right" vertical="center" wrapText="1"/>
    </xf>
    <xf numFmtId="3" fontId="33" fillId="0" borderId="139" xfId="47" applyNumberFormat="1" applyFont="1" applyFill="1" applyBorder="1" applyAlignment="1" applyProtection="1">
      <alignment horizontal="right" vertical="center"/>
      <protection locked="0"/>
    </xf>
    <xf numFmtId="3" fontId="33" fillId="0" borderId="139" xfId="47" applyNumberFormat="1" applyFont="1" applyFill="1" applyBorder="1" applyAlignment="1">
      <alignment horizontal="right" vertical="center" wrapText="1"/>
    </xf>
    <xf numFmtId="3" fontId="33" fillId="0" borderId="140" xfId="47" applyNumberFormat="1" applyFont="1" applyFill="1" applyBorder="1" applyAlignment="1">
      <alignment horizontal="right" vertical="center" wrapText="1"/>
    </xf>
    <xf numFmtId="3" fontId="34" fillId="0" borderId="140" xfId="53" applyNumberFormat="1" applyFont="1" applyFill="1" applyBorder="1" applyAlignment="1">
      <alignment horizontal="right" vertical="center" wrapText="1"/>
    </xf>
    <xf numFmtId="3" fontId="34" fillId="0" borderId="141" xfId="53" applyNumberFormat="1" applyFont="1" applyFill="1" applyBorder="1" applyAlignment="1">
      <alignment horizontal="right" vertical="center" wrapText="1"/>
    </xf>
    <xf numFmtId="3" fontId="100" fillId="0" borderId="13" xfId="53" applyNumberFormat="1" applyFont="1" applyFill="1" applyBorder="1" applyAlignment="1">
      <alignment horizontal="right" vertical="center" wrapText="1"/>
    </xf>
    <xf numFmtId="3" fontId="124" fillId="0" borderId="28" xfId="47" applyNumberFormat="1" applyFont="1" applyFill="1" applyBorder="1" applyAlignment="1">
      <alignment horizontal="right"/>
    </xf>
    <xf numFmtId="3" fontId="100" fillId="0" borderId="22" xfId="53" applyNumberFormat="1" applyFont="1" applyFill="1" applyBorder="1" applyAlignment="1">
      <alignment horizontal="right" vertical="center" wrapText="1"/>
    </xf>
    <xf numFmtId="3" fontId="166" fillId="0" borderId="22" xfId="53" applyNumberFormat="1" applyFont="1" applyFill="1" applyBorder="1" applyAlignment="1">
      <alignment horizontal="right" vertical="center" wrapText="1"/>
    </xf>
    <xf numFmtId="3" fontId="34" fillId="0" borderId="106" xfId="53" applyNumberFormat="1" applyFont="1" applyFill="1" applyBorder="1" applyAlignment="1">
      <alignment horizontal="right" vertical="center" wrapText="1"/>
    </xf>
    <xf numFmtId="165" fontId="30" fillId="0" borderId="170" xfId="402" applyNumberFormat="1" applyFont="1" applyFill="1" applyBorder="1" applyAlignment="1">
      <alignment horizontal="right" vertical="center"/>
    </xf>
    <xf numFmtId="165" fontId="30" fillId="0" borderId="171" xfId="402" applyNumberFormat="1" applyFont="1" applyFill="1" applyBorder="1" applyAlignment="1">
      <alignment horizontal="right" vertical="center"/>
    </xf>
    <xf numFmtId="3" fontId="34" fillId="0" borderId="31" xfId="53" applyNumberFormat="1" applyFont="1" applyFill="1" applyBorder="1" applyAlignment="1">
      <alignment horizontal="right" vertical="center" wrapText="1"/>
    </xf>
    <xf numFmtId="3" fontId="33" fillId="0" borderId="43" xfId="47" applyNumberFormat="1" applyFont="1" applyFill="1" applyBorder="1" applyAlignment="1">
      <alignment horizontal="right" vertical="center"/>
    </xf>
    <xf numFmtId="3" fontId="33" fillId="0" borderId="54" xfId="47" applyNumberFormat="1" applyFont="1" applyFill="1" applyBorder="1" applyAlignment="1">
      <alignment horizontal="right" vertical="center"/>
    </xf>
    <xf numFmtId="165" fontId="30" fillId="0" borderId="34" xfId="402" applyNumberFormat="1" applyFont="1" applyFill="1" applyBorder="1" applyAlignment="1">
      <alignment horizontal="right" vertical="center"/>
    </xf>
    <xf numFmtId="165" fontId="30" fillId="0" borderId="35" xfId="402" applyNumberFormat="1" applyFont="1" applyFill="1" applyBorder="1" applyAlignment="1">
      <alignment horizontal="right" vertical="center"/>
    </xf>
    <xf numFmtId="0" fontId="63" fillId="0" borderId="0" xfId="47" applyFont="1" applyFill="1" applyBorder="1" applyAlignment="1">
      <alignment horizontal="right" vertical="center"/>
    </xf>
    <xf numFmtId="3" fontId="63" fillId="0" borderId="0" xfId="47" applyNumberFormat="1" applyFont="1" applyFill="1" applyBorder="1" applyAlignment="1" applyProtection="1">
      <alignment horizontal="right" vertical="center" indent="1"/>
      <protection locked="0"/>
    </xf>
    <xf numFmtId="3" fontId="167" fillId="0" borderId="0" xfId="47" applyNumberFormat="1" applyFont="1" applyFill="1" applyBorder="1" applyAlignment="1" applyProtection="1">
      <alignment horizontal="right" vertical="center" indent="1"/>
      <protection locked="0"/>
    </xf>
    <xf numFmtId="3" fontId="167" fillId="0" borderId="0" xfId="47" applyNumberFormat="1" applyFont="1" applyFill="1" applyBorder="1" applyAlignment="1" applyProtection="1">
      <alignment horizontal="right" vertical="center"/>
      <protection locked="0"/>
    </xf>
    <xf numFmtId="165" fontId="63" fillId="0" borderId="0" xfId="47" applyNumberFormat="1" applyFont="1" applyFill="1" applyBorder="1" applyAlignment="1">
      <alignment horizontal="right" vertical="center" indent="1"/>
    </xf>
    <xf numFmtId="3" fontId="103" fillId="0" borderId="0" xfId="47" applyNumberFormat="1" applyFont="1" applyFill="1"/>
    <xf numFmtId="165" fontId="30" fillId="0" borderId="0" xfId="47" applyNumberFormat="1" applyFont="1" applyFill="1" applyBorder="1"/>
    <xf numFmtId="0" fontId="168" fillId="0" borderId="0" xfId="47" applyFont="1" applyFill="1"/>
    <xf numFmtId="3" fontId="168" fillId="0" borderId="0" xfId="47" applyNumberFormat="1" applyFont="1" applyFill="1"/>
    <xf numFmtId="0" fontId="30" fillId="0" borderId="0" xfId="398" applyFont="1" applyFill="1" applyBorder="1" applyProtection="1">
      <protection locked="0"/>
    </xf>
    <xf numFmtId="0" fontId="63" fillId="0" borderId="0" xfId="47" applyFont="1" applyFill="1"/>
    <xf numFmtId="3" fontId="63" fillId="0" borderId="0" xfId="47" applyNumberFormat="1" applyFont="1" applyFill="1"/>
    <xf numFmtId="0" fontId="63" fillId="0" borderId="0" xfId="398" applyFont="1" applyFill="1" applyBorder="1" applyProtection="1">
      <protection locked="0"/>
    </xf>
    <xf numFmtId="0" fontId="30" fillId="0" borderId="0" xfId="47" applyFont="1" applyFill="1" applyAlignment="1">
      <alignment horizontal="center"/>
    </xf>
    <xf numFmtId="165" fontId="8" fillId="0" borderId="0" xfId="0" applyNumberFormat="1" applyFont="1" applyBorder="1" applyAlignment="1">
      <alignment horizontal="right" vertical="center" indent="1"/>
    </xf>
    <xf numFmtId="167" fontId="12" fillId="0" borderId="0" xfId="50" applyNumberFormat="1" applyFont="1" applyFill="1" applyBorder="1" applyAlignment="1" applyProtection="1">
      <alignment horizontal="right" vertical="center" indent="1"/>
      <protection locked="0"/>
    </xf>
    <xf numFmtId="3" fontId="8" fillId="0" borderId="196" xfId="0" applyNumberFormat="1" applyFont="1" applyBorder="1" applyAlignment="1">
      <alignment horizontal="right" vertical="center" indent="1"/>
    </xf>
    <xf numFmtId="3" fontId="8" fillId="0" borderId="166" xfId="0" applyNumberFormat="1" applyFont="1" applyBorder="1" applyAlignment="1">
      <alignment horizontal="right" vertical="center" indent="1"/>
    </xf>
    <xf numFmtId="3" fontId="160" fillId="0" borderId="166" xfId="0" applyNumberFormat="1" applyFont="1" applyFill="1" applyBorder="1" applyAlignment="1">
      <alignment horizontal="right" vertical="center" indent="1"/>
    </xf>
    <xf numFmtId="3" fontId="26" fillId="0" borderId="166" xfId="0" applyNumberFormat="1" applyFont="1" applyFill="1" applyBorder="1" applyAlignment="1">
      <alignment horizontal="right" vertical="center" indent="1"/>
    </xf>
    <xf numFmtId="3" fontId="159" fillId="0" borderId="166" xfId="0" applyNumberFormat="1" applyFont="1" applyFill="1" applyBorder="1" applyAlignment="1">
      <alignment horizontal="right" vertical="center" indent="1"/>
    </xf>
    <xf numFmtId="3" fontId="64" fillId="19" borderId="166" xfId="0" applyNumberFormat="1" applyFont="1" applyFill="1" applyBorder="1" applyAlignment="1">
      <alignment horizontal="right" vertical="center" indent="1"/>
    </xf>
    <xf numFmtId="3" fontId="96" fillId="0" borderId="166" xfId="0" applyNumberFormat="1" applyFont="1" applyFill="1" applyBorder="1" applyAlignment="1">
      <alignment horizontal="right" vertical="center" indent="1"/>
    </xf>
    <xf numFmtId="3" fontId="8" fillId="0" borderId="166" xfId="0" applyNumberFormat="1" applyFont="1" applyFill="1" applyBorder="1" applyAlignment="1">
      <alignment horizontal="right" vertical="center" indent="1"/>
    </xf>
    <xf numFmtId="3" fontId="161" fillId="0" borderId="166" xfId="0" applyNumberFormat="1" applyFont="1" applyFill="1" applyBorder="1" applyAlignment="1">
      <alignment horizontal="right" vertical="center" indent="1"/>
    </xf>
    <xf numFmtId="3" fontId="22" fillId="0" borderId="35" xfId="0" applyNumberFormat="1" applyFont="1" applyBorder="1" applyAlignment="1">
      <alignment horizontal="right" vertical="center" indent="1"/>
    </xf>
    <xf numFmtId="49" fontId="7" fillId="0" borderId="43" xfId="24" applyNumberFormat="1" applyFont="1" applyFill="1" applyBorder="1" applyAlignment="1">
      <alignment vertical="center" wrapText="1"/>
    </xf>
    <xf numFmtId="49" fontId="22" fillId="92" borderId="39" xfId="0" applyNumberFormat="1" applyFont="1" applyFill="1" applyBorder="1" applyAlignment="1">
      <alignment vertical="center" wrapText="1"/>
    </xf>
    <xf numFmtId="166" fontId="22" fillId="92" borderId="51" xfId="51" applyNumberFormat="1" applyFont="1" applyFill="1" applyBorder="1" applyAlignment="1">
      <alignment horizontal="right" vertical="center" indent="1"/>
    </xf>
    <xf numFmtId="49" fontId="22" fillId="92" borderId="39" xfId="51" applyNumberFormat="1" applyFont="1" applyFill="1" applyBorder="1" applyAlignment="1">
      <alignment horizontal="left" vertical="center" wrapText="1"/>
    </xf>
    <xf numFmtId="166" fontId="22" fillId="92" borderId="51" xfId="51" applyNumberFormat="1" applyFont="1" applyFill="1" applyBorder="1" applyAlignment="1" applyProtection="1">
      <alignment horizontal="right" vertical="center" indent="1"/>
      <protection locked="0"/>
    </xf>
    <xf numFmtId="166" fontId="22" fillId="92" borderId="22" xfId="51" applyNumberFormat="1" applyFont="1" applyFill="1" applyBorder="1" applyAlignment="1">
      <alignment horizontal="right" vertical="center" indent="1"/>
    </xf>
    <xf numFmtId="49" fontId="20" fillId="0" borderId="33" xfId="0" applyNumberFormat="1" applyFont="1" applyFill="1" applyBorder="1" applyAlignment="1">
      <alignment horizontal="left" vertical="center" wrapText="1"/>
    </xf>
    <xf numFmtId="166" fontId="22" fillId="0" borderId="34" xfId="51" applyNumberFormat="1" applyFont="1" applyFill="1" applyBorder="1" applyAlignment="1">
      <alignment horizontal="right" vertical="center" indent="1"/>
    </xf>
    <xf numFmtId="0" fontId="11" fillId="0" borderId="29" xfId="50" applyFont="1" applyFill="1" applyBorder="1" applyAlignment="1">
      <alignment horizontal="center" vertical="center"/>
    </xf>
    <xf numFmtId="0" fontId="11" fillId="0" borderId="32" xfId="50" applyFont="1" applyFill="1" applyBorder="1" applyAlignment="1">
      <alignment horizontal="center" vertical="center"/>
    </xf>
    <xf numFmtId="0" fontId="12" fillId="0" borderId="29" xfId="50" applyFont="1" applyFill="1" applyBorder="1" applyAlignment="1">
      <alignment vertical="center"/>
    </xf>
    <xf numFmtId="167" fontId="12" fillId="0" borderId="198" xfId="50" applyNumberFormat="1" applyFont="1" applyFill="1" applyBorder="1" applyAlignment="1" applyProtection="1">
      <alignment horizontal="right" vertical="center" indent="1"/>
      <protection locked="0"/>
    </xf>
    <xf numFmtId="164" fontId="22" fillId="0" borderId="70" xfId="50" applyNumberFormat="1" applyFont="1" applyBorder="1" applyAlignment="1">
      <alignment horizontal="right" vertical="center" indent="1"/>
    </xf>
    <xf numFmtId="167" fontId="12" fillId="0" borderId="197" xfId="50" applyNumberFormat="1" applyFont="1" applyFill="1" applyBorder="1" applyAlignment="1" applyProtection="1">
      <alignment horizontal="right" vertical="center" indent="1"/>
      <protection locked="0"/>
    </xf>
    <xf numFmtId="167" fontId="12" fillId="0" borderId="167" xfId="50" applyNumberFormat="1" applyFont="1" applyFill="1" applyBorder="1" applyAlignment="1" applyProtection="1">
      <alignment horizontal="right" vertical="center" indent="1"/>
      <protection locked="0"/>
    </xf>
    <xf numFmtId="167" fontId="12" fillId="0" borderId="70" xfId="50" applyNumberFormat="1" applyFont="1" applyFill="1" applyBorder="1" applyAlignment="1" applyProtection="1">
      <alignment horizontal="right" vertical="center" indent="1"/>
      <protection locked="0"/>
    </xf>
    <xf numFmtId="167" fontId="12" fillId="0" borderId="166" xfId="50" applyNumberFormat="1" applyFont="1" applyFill="1" applyBorder="1" applyAlignment="1" applyProtection="1">
      <alignment horizontal="right" vertical="center" indent="1"/>
      <protection locked="0"/>
    </xf>
    <xf numFmtId="167" fontId="12" fillId="0" borderId="161" xfId="50" applyNumberFormat="1" applyFont="1" applyFill="1" applyBorder="1" applyAlignment="1" applyProtection="1">
      <alignment horizontal="right" vertical="center" indent="1"/>
      <protection locked="0"/>
    </xf>
    <xf numFmtId="164" fontId="22" fillId="0" borderId="61" xfId="50" applyNumberFormat="1" applyFont="1" applyBorder="1" applyAlignment="1">
      <alignment horizontal="right" vertical="center" indent="1"/>
    </xf>
    <xf numFmtId="164" fontId="22" fillId="0" borderId="61" xfId="50" applyNumberFormat="1" applyFont="1" applyFill="1" applyBorder="1" applyAlignment="1">
      <alignment horizontal="right" vertical="center" indent="1"/>
    </xf>
    <xf numFmtId="164" fontId="12" fillId="0" borderId="153" xfId="50" applyNumberFormat="1" applyFont="1" applyFill="1" applyBorder="1" applyAlignment="1" applyProtection="1">
      <alignment horizontal="right" vertical="center"/>
      <protection locked="0"/>
    </xf>
    <xf numFmtId="49" fontId="8" fillId="0" borderId="152" xfId="0" applyNumberFormat="1" applyFont="1" applyFill="1" applyBorder="1" applyAlignment="1">
      <alignment vertical="center" wrapText="1"/>
    </xf>
    <xf numFmtId="166" fontId="12" fillId="0" borderId="153" xfId="50" applyNumberFormat="1" applyFont="1" applyFill="1" applyBorder="1" applyAlignment="1">
      <alignment horizontal="right" vertical="center" indent="1"/>
    </xf>
    <xf numFmtId="49" fontId="64" fillId="19" borderId="152" xfId="0" applyNumberFormat="1" applyFont="1" applyFill="1" applyBorder="1" applyAlignment="1">
      <alignment vertical="center" wrapText="1"/>
    </xf>
    <xf numFmtId="166" fontId="64" fillId="19" borderId="153" xfId="50" applyNumberFormat="1" applyFont="1" applyFill="1" applyBorder="1" applyAlignment="1">
      <alignment horizontal="right" vertical="center" indent="1"/>
    </xf>
    <xf numFmtId="49" fontId="8" fillId="0" borderId="150" xfId="0" applyNumberFormat="1" applyFont="1" applyBorder="1" applyAlignment="1">
      <alignment vertical="center" wrapText="1"/>
    </xf>
    <xf numFmtId="49" fontId="8" fillId="0" borderId="150" xfId="0" applyNumberFormat="1" applyFont="1" applyFill="1" applyBorder="1" applyAlignment="1">
      <alignment vertical="center" wrapText="1"/>
    </xf>
    <xf numFmtId="49" fontId="8" fillId="0" borderId="128" xfId="0" applyNumberFormat="1" applyFont="1" applyFill="1" applyBorder="1" applyAlignment="1">
      <alignment vertical="center" wrapText="1"/>
    </xf>
    <xf numFmtId="49" fontId="17" fillId="27" borderId="150" xfId="0" applyNumberFormat="1" applyFont="1" applyFill="1" applyBorder="1" applyAlignment="1">
      <alignment vertical="center"/>
    </xf>
    <xf numFmtId="166" fontId="17" fillId="27" borderId="151" xfId="0" applyNumberFormat="1" applyFont="1" applyFill="1" applyBorder="1" applyAlignment="1">
      <alignment horizontal="right" vertical="center" indent="1"/>
    </xf>
    <xf numFmtId="49" fontId="8" fillId="0" borderId="150" xfId="0" applyNumberFormat="1" applyFont="1" applyBorder="1" applyAlignment="1">
      <alignment vertical="center"/>
    </xf>
    <xf numFmtId="0" fontId="11" fillId="0" borderId="68" xfId="50" applyFont="1" applyFill="1" applyBorder="1" applyAlignment="1">
      <alignment horizontal="center" vertical="center" wrapText="1"/>
    </xf>
    <xf numFmtId="0" fontId="11" fillId="0" borderId="25" xfId="50" applyFont="1" applyBorder="1" applyAlignment="1">
      <alignment horizontal="center" vertical="center" wrapText="1"/>
    </xf>
    <xf numFmtId="0" fontId="11" fillId="0" borderId="26" xfId="50" applyFont="1" applyFill="1" applyBorder="1" applyAlignment="1">
      <alignment horizontal="center" vertical="center" wrapText="1"/>
    </xf>
    <xf numFmtId="49" fontId="14" fillId="0" borderId="27" xfId="50" applyNumberFormat="1" applyFont="1" applyBorder="1" applyAlignment="1">
      <alignment vertical="center"/>
    </xf>
    <xf numFmtId="49" fontId="8" fillId="0" borderId="127" xfId="0" applyNumberFormat="1" applyFont="1" applyBorder="1" applyAlignment="1">
      <alignment vertical="center" wrapText="1"/>
    </xf>
    <xf numFmtId="49" fontId="18" fillId="27" borderId="39" xfId="50" applyNumberFormat="1" applyFont="1" applyFill="1" applyBorder="1" applyAlignment="1" applyProtection="1">
      <alignment vertical="center" wrapText="1"/>
      <protection locked="0"/>
    </xf>
    <xf numFmtId="49" fontId="18" fillId="27" borderId="39" xfId="50" applyNumberFormat="1" applyFont="1" applyFill="1" applyBorder="1" applyAlignment="1">
      <alignment vertical="center" wrapText="1"/>
    </xf>
    <xf numFmtId="49" fontId="27" fillId="0" borderId="152" xfId="0" applyNumberFormat="1" applyFont="1" applyFill="1" applyBorder="1" applyAlignment="1">
      <alignment vertical="center" wrapText="1"/>
    </xf>
    <xf numFmtId="49" fontId="17" fillId="27" borderId="39" xfId="0" applyNumberFormat="1" applyFont="1" applyFill="1" applyBorder="1" applyAlignment="1">
      <alignment vertical="center" wrapText="1"/>
    </xf>
    <xf numFmtId="49" fontId="12" fillId="0" borderId="39" xfId="50" applyNumberFormat="1" applyFont="1" applyBorder="1" applyAlignment="1">
      <alignment vertical="center" wrapText="1"/>
    </xf>
    <xf numFmtId="49" fontId="18" fillId="27" borderId="27" xfId="50" applyNumberFormat="1" applyFont="1" applyFill="1" applyBorder="1" applyAlignment="1">
      <alignment vertical="center" wrapText="1"/>
    </xf>
    <xf numFmtId="49" fontId="20" fillId="0" borderId="128" xfId="50" applyNumberFormat="1" applyFont="1" applyBorder="1" applyAlignment="1">
      <alignment horizontal="left" vertical="center" wrapText="1"/>
    </xf>
    <xf numFmtId="49" fontId="22" fillId="0" borderId="128" xfId="50" applyNumberFormat="1" applyFont="1" applyBorder="1" applyAlignment="1">
      <alignment horizontal="left" vertical="center" wrapText="1"/>
    </xf>
    <xf numFmtId="49" fontId="8" fillId="0" borderId="129" xfId="0" applyNumberFormat="1" applyFont="1" applyBorder="1" applyAlignment="1">
      <alignment vertical="center" wrapText="1"/>
    </xf>
    <xf numFmtId="49" fontId="17" fillId="27" borderId="199" xfId="0" applyNumberFormat="1" applyFont="1" applyFill="1" applyBorder="1" applyAlignment="1">
      <alignment vertical="center" wrapText="1"/>
    </xf>
    <xf numFmtId="49" fontId="8" fillId="0" borderId="200" xfId="0" applyNumberFormat="1" applyFont="1" applyFill="1" applyBorder="1" applyAlignment="1">
      <alignment vertical="center" wrapText="1"/>
    </xf>
    <xf numFmtId="49" fontId="8" fillId="0" borderId="200" xfId="0" applyNumberFormat="1" applyFont="1" applyBorder="1" applyAlignment="1">
      <alignment vertical="center" wrapText="1"/>
    </xf>
    <xf numFmtId="49" fontId="20" fillId="0" borderId="128" xfId="50" applyNumberFormat="1" applyFont="1" applyBorder="1" applyAlignment="1">
      <alignment vertical="center" wrapText="1"/>
    </xf>
    <xf numFmtId="49" fontId="8" fillId="0" borderId="39" xfId="50" applyNumberFormat="1" applyFont="1" applyBorder="1" applyAlignment="1">
      <alignment vertical="center" wrapText="1"/>
    </xf>
    <xf numFmtId="49" fontId="17" fillId="27" borderId="39" xfId="50" applyNumberFormat="1" applyFont="1" applyFill="1" applyBorder="1" applyAlignment="1">
      <alignment vertical="center" wrapText="1"/>
    </xf>
    <xf numFmtId="49" fontId="17" fillId="27" borderId="27" xfId="50" applyNumberFormat="1" applyFont="1" applyFill="1" applyBorder="1" applyAlignment="1">
      <alignment vertical="center" wrapText="1"/>
    </xf>
    <xf numFmtId="49" fontId="8" fillId="28" borderId="39" xfId="0" applyNumberFormat="1" applyFont="1" applyFill="1" applyBorder="1" applyAlignment="1">
      <alignment vertical="center" wrapText="1"/>
    </xf>
    <xf numFmtId="49" fontId="8" fillId="0" borderId="199" xfId="0" applyNumberFormat="1" applyFont="1" applyBorder="1" applyAlignment="1">
      <alignment vertical="center" wrapText="1"/>
    </xf>
    <xf numFmtId="49" fontId="17" fillId="27" borderId="130" xfId="0" applyNumberFormat="1" applyFont="1" applyFill="1" applyBorder="1" applyAlignment="1">
      <alignment vertical="center" wrapText="1"/>
    </xf>
    <xf numFmtId="49" fontId="20" fillId="0" borderId="86" xfId="50" applyNumberFormat="1" applyFont="1" applyBorder="1" applyAlignment="1">
      <alignment horizontal="left" vertical="center" wrapText="1"/>
    </xf>
    <xf numFmtId="49" fontId="20" fillId="0" borderId="201" xfId="50" applyNumberFormat="1" applyFont="1" applyBorder="1" applyAlignment="1">
      <alignment vertical="center" wrapText="1"/>
    </xf>
    <xf numFmtId="167" fontId="22" fillId="0" borderId="0" xfId="51" applyNumberFormat="1" applyFont="1" applyBorder="1" applyAlignment="1">
      <alignment horizontal="right" vertical="center" indent="1"/>
    </xf>
    <xf numFmtId="49" fontId="22" fillId="92" borderId="152" xfId="0" applyNumberFormat="1" applyFont="1" applyFill="1" applyBorder="1" applyAlignment="1">
      <alignment vertical="center" wrapText="1"/>
    </xf>
    <xf numFmtId="166" fontId="25" fillId="92" borderId="156" xfId="51" applyNumberFormat="1" applyFont="1" applyFill="1" applyBorder="1" applyAlignment="1">
      <alignment horizontal="right" vertical="center" indent="1"/>
    </xf>
    <xf numFmtId="168" fontId="16" fillId="0" borderId="202" xfId="51" applyNumberFormat="1" applyFont="1" applyBorder="1" applyAlignment="1" applyProtection="1">
      <alignment horizontal="right" vertical="center" indent="1"/>
      <protection locked="0"/>
    </xf>
    <xf numFmtId="3" fontId="31" fillId="0" borderId="43" xfId="0" applyNumberFormat="1" applyFont="1" applyFill="1" applyBorder="1"/>
    <xf numFmtId="0" fontId="31" fillId="0" borderId="28" xfId="0" applyFont="1" applyFill="1" applyBorder="1" applyAlignment="1">
      <alignment horizontal="left"/>
    </xf>
    <xf numFmtId="0" fontId="31" fillId="0" borderId="31" xfId="0" applyFont="1" applyFill="1" applyBorder="1"/>
    <xf numFmtId="0" fontId="165" fillId="0" borderId="0" xfId="47" applyFont="1" applyFill="1" applyBorder="1" applyAlignment="1"/>
    <xf numFmtId="0" fontId="30" fillId="0" borderId="62" xfId="47" applyFont="1" applyFill="1" applyBorder="1" applyAlignment="1">
      <alignment horizontal="center"/>
    </xf>
    <xf numFmtId="0" fontId="33" fillId="0" borderId="62" xfId="47" applyFont="1" applyFill="1" applyBorder="1" applyAlignment="1">
      <alignment horizontal="center" vertical="center"/>
    </xf>
    <xf numFmtId="0" fontId="33" fillId="0" borderId="62" xfId="47" applyFont="1" applyFill="1" applyBorder="1" applyAlignment="1">
      <alignment horizontal="center" vertical="center" wrapText="1"/>
    </xf>
    <xf numFmtId="0" fontId="33" fillId="0" borderId="85" xfId="47" applyFont="1" applyFill="1" applyBorder="1" applyAlignment="1">
      <alignment horizontal="center" vertical="center" wrapText="1"/>
    </xf>
    <xf numFmtId="0" fontId="33" fillId="0" borderId="85" xfId="47" applyFont="1" applyFill="1" applyBorder="1" applyAlignment="1">
      <alignment horizontal="center" vertical="center"/>
    </xf>
    <xf numFmtId="165" fontId="30" fillId="0" borderId="62" xfId="47" applyNumberFormat="1" applyFont="1" applyFill="1" applyBorder="1" applyAlignment="1">
      <alignment horizontal="center" wrapText="1"/>
    </xf>
    <xf numFmtId="0" fontId="33" fillId="0" borderId="28" xfId="47" applyFont="1" applyFill="1" applyBorder="1" applyAlignment="1">
      <alignment vertical="center"/>
    </xf>
    <xf numFmtId="0" fontId="63" fillId="0" borderId="28" xfId="47" applyFont="1" applyFill="1" applyBorder="1" applyAlignment="1">
      <alignment horizontal="right" vertical="center"/>
    </xf>
    <xf numFmtId="0" fontId="63" fillId="0" borderId="51" xfId="47" applyFont="1" applyFill="1" applyBorder="1" applyAlignment="1">
      <alignment horizontal="right" vertical="center"/>
    </xf>
    <xf numFmtId="0" fontId="33" fillId="0" borderId="28" xfId="47" applyNumberFormat="1" applyFont="1" applyFill="1" applyBorder="1" applyAlignment="1">
      <alignment horizontal="left" vertical="center" wrapText="1"/>
    </xf>
    <xf numFmtId="0" fontId="33" fillId="0" borderId="28" xfId="47" applyFont="1" applyFill="1" applyBorder="1" applyAlignment="1" applyProtection="1">
      <alignment vertical="center"/>
      <protection locked="0"/>
    </xf>
    <xf numFmtId="0" fontId="33" fillId="0" borderId="28" xfId="47" applyFont="1" applyFill="1" applyBorder="1" applyAlignment="1">
      <alignment horizontal="left" vertical="center" wrapText="1"/>
    </xf>
    <xf numFmtId="0" fontId="33" fillId="0" borderId="28" xfId="47" applyFont="1" applyFill="1" applyBorder="1" applyAlignment="1" applyProtection="1">
      <alignment vertical="center" wrapText="1"/>
      <protection locked="0"/>
    </xf>
    <xf numFmtId="0" fontId="33" fillId="0" borderId="28" xfId="47" applyFont="1" applyFill="1" applyBorder="1" applyAlignment="1" applyProtection="1">
      <alignment horizontal="right" vertical="center"/>
      <protection locked="0"/>
    </xf>
    <xf numFmtId="0" fontId="33" fillId="0" borderId="51" xfId="47" applyNumberFormat="1" applyFont="1" applyFill="1" applyBorder="1" applyAlignment="1">
      <alignment horizontal="right" vertical="center"/>
    </xf>
    <xf numFmtId="0" fontId="33" fillId="0" borderId="28" xfId="47" applyNumberFormat="1" applyFont="1" applyFill="1" applyBorder="1" applyAlignment="1">
      <alignment horizontal="left" vertical="center"/>
    </xf>
    <xf numFmtId="0" fontId="33" fillId="0" borderId="139" xfId="47" applyFont="1" applyFill="1" applyBorder="1" applyAlignment="1" applyProtection="1">
      <alignment vertical="center"/>
      <protection locked="0"/>
    </xf>
    <xf numFmtId="0" fontId="33" fillId="0" borderId="139" xfId="47" applyFont="1" applyFill="1" applyBorder="1" applyAlignment="1">
      <alignment horizontal="left" vertical="center" wrapText="1"/>
    </xf>
    <xf numFmtId="0" fontId="124" fillId="0" borderId="28" xfId="47" applyFont="1" applyFill="1" applyBorder="1" applyAlignment="1">
      <alignment horizontal="right" vertical="center"/>
    </xf>
    <xf numFmtId="0" fontId="124" fillId="0" borderId="51" xfId="47" applyFont="1" applyFill="1" applyBorder="1" applyAlignment="1">
      <alignment horizontal="right" vertical="center"/>
    </xf>
    <xf numFmtId="0" fontId="33" fillId="0" borderId="31" xfId="47" applyNumberFormat="1" applyFont="1" applyFill="1" applyBorder="1" applyAlignment="1">
      <alignment horizontal="right" vertical="center"/>
    </xf>
    <xf numFmtId="0" fontId="33" fillId="0" borderId="54" xfId="47" applyFont="1" applyFill="1" applyBorder="1" applyAlignment="1">
      <alignment vertical="center"/>
    </xf>
    <xf numFmtId="0" fontId="63" fillId="0" borderId="54" xfId="47" applyFont="1" applyFill="1" applyBorder="1" applyAlignment="1">
      <alignment horizontal="right" vertical="center"/>
    </xf>
    <xf numFmtId="3" fontId="33" fillId="0" borderId="31" xfId="47" applyNumberFormat="1" applyFont="1" applyFill="1" applyBorder="1" applyAlignment="1" applyProtection="1">
      <alignment horizontal="right" vertical="center"/>
      <protection locked="0"/>
    </xf>
    <xf numFmtId="165" fontId="30" fillId="0" borderId="31" xfId="402" applyNumberFormat="1" applyFont="1" applyFill="1" applyBorder="1" applyAlignment="1">
      <alignment horizontal="right" vertical="center"/>
    </xf>
    <xf numFmtId="3" fontId="7" fillId="0" borderId="54" xfId="24" applyNumberFormat="1" applyFont="1" applyBorder="1" applyAlignment="1">
      <alignment horizontal="right" vertical="center" indent="1"/>
    </xf>
    <xf numFmtId="49" fontId="36" fillId="0" borderId="22" xfId="24" applyNumberFormat="1" applyFont="1" applyFill="1" applyBorder="1" applyAlignment="1">
      <alignment horizontal="right" vertical="center" wrapText="1" indent="1"/>
    </xf>
    <xf numFmtId="49" fontId="36" fillId="0" borderId="13" xfId="24" applyNumberFormat="1" applyFont="1" applyFill="1" applyBorder="1" applyAlignment="1">
      <alignment horizontal="right" vertical="center" wrapText="1" indent="1"/>
    </xf>
    <xf numFmtId="3" fontId="172" fillId="0" borderId="203" xfId="0" applyNumberFormat="1" applyFont="1" applyBorder="1" applyAlignment="1">
      <alignment horizontal="right" wrapText="1" indent="1"/>
    </xf>
    <xf numFmtId="3" fontId="172" fillId="0" borderId="204" xfId="0" applyNumberFormat="1" applyFont="1" applyBorder="1" applyAlignment="1">
      <alignment horizontal="right" wrapText="1" indent="1"/>
    </xf>
    <xf numFmtId="0" fontId="95" fillId="0" borderId="0" xfId="0" applyFont="1" applyAlignment="1">
      <alignment horizontal="center"/>
    </xf>
    <xf numFmtId="0" fontId="95" fillId="0" borderId="0" xfId="0" applyFont="1" applyFill="1" applyAlignment="1">
      <alignment horizontal="center"/>
    </xf>
    <xf numFmtId="0" fontId="41" fillId="0" borderId="0" xfId="0" applyFon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0" xfId="0" applyNumberFormat="1" applyFont="1" applyAlignment="1">
      <alignment horizontal="left" vertical="center" indent="1"/>
    </xf>
    <xf numFmtId="0" fontId="171" fillId="0" borderId="194" xfId="395" applyFont="1" applyFill="1" applyBorder="1" applyAlignment="1">
      <alignment horizontal="left" wrapText="1"/>
    </xf>
    <xf numFmtId="0" fontId="171" fillId="0" borderId="195" xfId="395" applyFont="1" applyFill="1" applyBorder="1" applyAlignment="1">
      <alignment horizontal="left" wrapText="1"/>
    </xf>
    <xf numFmtId="0" fontId="171" fillId="0" borderId="192" xfId="395" applyFont="1" applyFill="1" applyBorder="1" applyAlignment="1">
      <alignment horizontal="left" wrapText="1"/>
    </xf>
    <xf numFmtId="0" fontId="171" fillId="0" borderId="193" xfId="395" applyFont="1" applyFill="1" applyBorder="1" applyAlignment="1">
      <alignment horizontal="left" wrapText="1"/>
    </xf>
    <xf numFmtId="0" fontId="172" fillId="0" borderId="188" xfId="0" applyFont="1" applyBorder="1" applyAlignment="1">
      <alignment wrapText="1"/>
    </xf>
    <xf numFmtId="0" fontId="172" fillId="0" borderId="189" xfId="0" applyFont="1" applyBorder="1" applyAlignment="1">
      <alignment wrapText="1"/>
    </xf>
    <xf numFmtId="0" fontId="171" fillId="0" borderId="123" xfId="0" applyFont="1" applyBorder="1" applyAlignment="1">
      <alignment vertical="center" wrapText="1"/>
    </xf>
    <xf numFmtId="0" fontId="171" fillId="0" borderId="184" xfId="0" applyFont="1" applyBorder="1" applyAlignment="1">
      <alignment vertical="center" wrapText="1"/>
    </xf>
    <xf numFmtId="0" fontId="177" fillId="0" borderId="188" xfId="0" applyFont="1" applyBorder="1" applyAlignment="1">
      <alignment wrapText="1"/>
    </xf>
    <xf numFmtId="0" fontId="177" fillId="0" borderId="189" xfId="0" applyFont="1" applyBorder="1" applyAlignment="1">
      <alignment wrapText="1"/>
    </xf>
    <xf numFmtId="0" fontId="171" fillId="0" borderId="182" xfId="0" applyFont="1" applyBorder="1" applyAlignment="1">
      <alignment vertical="center" wrapText="1"/>
    </xf>
    <xf numFmtId="0" fontId="169" fillId="0" borderId="0" xfId="120" applyFont="1" applyFill="1" applyAlignment="1">
      <alignment horizontal="left" vertical="center"/>
    </xf>
    <xf numFmtId="0" fontId="170" fillId="0" borderId="0" xfId="0" applyFont="1" applyAlignment="1">
      <alignment horizontal="center" wrapText="1"/>
    </xf>
    <xf numFmtId="0" fontId="169" fillId="0" borderId="0" xfId="121" applyFont="1" applyFill="1" applyAlignment="1">
      <alignment horizontal="center" vertical="center" wrapText="1"/>
    </xf>
    <xf numFmtId="0" fontId="171" fillId="0" borderId="172" xfId="0" applyFont="1" applyBorder="1" applyAlignment="1">
      <alignment wrapText="1"/>
    </xf>
    <xf numFmtId="0" fontId="171" fillId="0" borderId="123" xfId="0" applyFont="1" applyBorder="1" applyAlignment="1">
      <alignment horizontal="center" vertical="center" wrapText="1"/>
    </xf>
    <xf numFmtId="0" fontId="171" fillId="0" borderId="120" xfId="0" applyFont="1" applyBorder="1" applyAlignment="1">
      <alignment horizontal="center" vertical="center" wrapText="1"/>
    </xf>
    <xf numFmtId="0" fontId="171" fillId="0" borderId="123" xfId="395" applyFont="1" applyFill="1" applyBorder="1" applyAlignment="1">
      <alignment horizontal="center" vertical="center" wrapText="1"/>
    </xf>
    <xf numFmtId="0" fontId="171" fillId="0" borderId="120" xfId="395" applyFont="1" applyFill="1" applyBorder="1" applyAlignment="1">
      <alignment horizontal="center" vertical="center" wrapText="1"/>
    </xf>
    <xf numFmtId="0" fontId="172" fillId="0" borderId="205" xfId="0" applyFont="1" applyBorder="1" applyAlignment="1">
      <alignment wrapText="1"/>
    </xf>
    <xf numFmtId="0" fontId="172" fillId="0" borderId="204" xfId="0" applyFont="1" applyBorder="1" applyAlignment="1">
      <alignment wrapText="1"/>
    </xf>
    <xf numFmtId="0" fontId="172" fillId="0" borderId="185" xfId="0" applyFont="1" applyFill="1" applyBorder="1" applyAlignment="1">
      <alignment wrapText="1"/>
    </xf>
    <xf numFmtId="0" fontId="172" fillId="0" borderId="186" xfId="0" applyFont="1" applyFill="1" applyBorder="1" applyAlignment="1">
      <alignment wrapText="1"/>
    </xf>
    <xf numFmtId="0" fontId="172" fillId="0" borderId="185" xfId="0" applyFont="1" applyBorder="1" applyAlignment="1">
      <alignment wrapText="1"/>
    </xf>
    <xf numFmtId="0" fontId="172" fillId="0" borderId="186" xfId="0" applyFont="1" applyBorder="1" applyAlignment="1">
      <alignment wrapText="1"/>
    </xf>
    <xf numFmtId="0" fontId="176" fillId="0" borderId="124" xfId="0" applyFont="1" applyBorder="1" applyAlignment="1">
      <alignment wrapText="1"/>
    </xf>
    <xf numFmtId="0" fontId="176" fillId="0" borderId="122" xfId="0" applyFont="1" applyBorder="1" applyAlignment="1">
      <alignment wrapText="1"/>
    </xf>
    <xf numFmtId="0" fontId="172" fillId="0" borderId="194" xfId="395" applyFont="1" applyFill="1" applyBorder="1" applyAlignment="1">
      <alignment horizontal="left" wrapText="1"/>
    </xf>
    <xf numFmtId="0" fontId="172" fillId="0" borderId="195" xfId="395" applyFont="1" applyFill="1" applyBorder="1" applyAlignment="1">
      <alignment horizontal="left" wrapText="1"/>
    </xf>
    <xf numFmtId="0" fontId="172" fillId="0" borderId="190" xfId="395" applyFont="1" applyFill="1" applyBorder="1" applyAlignment="1">
      <alignment horizontal="left" wrapText="1"/>
    </xf>
    <xf numFmtId="0" fontId="172" fillId="0" borderId="191" xfId="395" applyFont="1" applyFill="1" applyBorder="1" applyAlignment="1">
      <alignment horizontal="left" wrapText="1"/>
    </xf>
    <xf numFmtId="0" fontId="172" fillId="0" borderId="192" xfId="0" applyFont="1" applyBorder="1" applyAlignment="1">
      <alignment wrapText="1"/>
    </xf>
    <xf numFmtId="0" fontId="172" fillId="0" borderId="193" xfId="0" applyFont="1" applyBorder="1" applyAlignment="1">
      <alignment wrapText="1"/>
    </xf>
    <xf numFmtId="0" fontId="172" fillId="0" borderId="124" xfId="0" applyFont="1" applyBorder="1" applyAlignment="1">
      <alignment wrapText="1"/>
    </xf>
    <xf numFmtId="0" fontId="172" fillId="0" borderId="122" xfId="0" applyFont="1" applyBorder="1" applyAlignment="1">
      <alignment wrapText="1"/>
    </xf>
    <xf numFmtId="0" fontId="180" fillId="0" borderId="124" xfId="0" applyFont="1" applyFill="1" applyBorder="1" applyAlignment="1">
      <alignment wrapText="1"/>
    </xf>
    <xf numFmtId="0" fontId="180" fillId="0" borderId="122" xfId="0" applyFont="1" applyFill="1" applyBorder="1" applyAlignment="1">
      <alignment wrapText="1"/>
    </xf>
    <xf numFmtId="0" fontId="45" fillId="0" borderId="0" xfId="120" applyFont="1" applyFill="1" applyBorder="1" applyAlignment="1">
      <alignment horizontal="center" vertical="top" wrapText="1"/>
    </xf>
    <xf numFmtId="0" fontId="179" fillId="0" borderId="172" xfId="0" applyFont="1" applyFill="1" applyBorder="1" applyAlignment="1">
      <alignment wrapText="1"/>
    </xf>
    <xf numFmtId="0" fontId="156" fillId="0" borderId="123" xfId="0" applyFont="1" applyFill="1" applyBorder="1" applyAlignment="1">
      <alignment horizontal="center" vertical="center" wrapText="1"/>
    </xf>
    <xf numFmtId="0" fontId="156" fillId="0" borderId="120" xfId="0" applyFont="1" applyFill="1" applyBorder="1" applyAlignment="1">
      <alignment horizontal="center" vertical="center" wrapText="1"/>
    </xf>
    <xf numFmtId="0" fontId="156" fillId="0" borderId="123" xfId="395" applyFont="1" applyFill="1" applyBorder="1" applyAlignment="1">
      <alignment horizontal="center" vertical="center" wrapText="1"/>
    </xf>
    <xf numFmtId="0" fontId="156" fillId="0" borderId="120" xfId="395" applyFont="1" applyFill="1" applyBorder="1" applyAlignment="1">
      <alignment horizontal="center" vertical="center" wrapText="1"/>
    </xf>
    <xf numFmtId="0" fontId="156" fillId="0" borderId="124" xfId="395" applyFont="1" applyFill="1" applyBorder="1" applyAlignment="1">
      <alignment horizontal="left" wrapText="1"/>
    </xf>
    <xf numFmtId="0" fontId="156" fillId="0" borderId="122" xfId="395" applyFont="1" applyFill="1" applyBorder="1" applyAlignment="1">
      <alignment horizontal="left" wrapText="1"/>
    </xf>
    <xf numFmtId="0" fontId="157" fillId="0" borderId="124" xfId="0" applyFont="1" applyFill="1" applyBorder="1" applyAlignment="1">
      <alignment wrapText="1"/>
    </xf>
    <xf numFmtId="0" fontId="157" fillId="0" borderId="122" xfId="0" applyFont="1" applyFill="1" applyBorder="1" applyAlignment="1">
      <alignment wrapText="1"/>
    </xf>
    <xf numFmtId="0" fontId="0" fillId="0" borderId="179" xfId="0" applyFill="1" applyBorder="1" applyAlignment="1">
      <alignment wrapText="1"/>
    </xf>
    <xf numFmtId="0" fontId="0" fillId="0" borderId="0" xfId="0" applyFill="1" applyAlignment="1">
      <alignment wrapText="1"/>
    </xf>
    <xf numFmtId="49" fontId="36" fillId="0" borderId="43" xfId="24" applyNumberFormat="1" applyFont="1" applyBorder="1" applyAlignment="1">
      <alignment horizontal="center" vertical="center"/>
    </xf>
    <xf numFmtId="49" fontId="36" fillId="0" borderId="31" xfId="24" applyNumberFormat="1" applyFont="1" applyBorder="1" applyAlignment="1">
      <alignment horizontal="center" vertical="center"/>
    </xf>
    <xf numFmtId="49" fontId="36" fillId="0" borderId="0" xfId="24" applyNumberFormat="1" applyFont="1" applyAlignment="1">
      <alignment horizontal="center" vertical="center"/>
    </xf>
    <xf numFmtId="49" fontId="7" fillId="0" borderId="43" xfId="24" applyNumberFormat="1" applyFont="1" applyFill="1" applyBorder="1" applyAlignment="1">
      <alignment horizontal="center" vertical="center" wrapText="1"/>
    </xf>
    <xf numFmtId="49" fontId="7" fillId="0" borderId="31" xfId="24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 wrapText="1"/>
    </xf>
    <xf numFmtId="0" fontId="31" fillId="0" borderId="85" xfId="0" applyFont="1" applyFill="1" applyBorder="1" applyAlignment="1">
      <alignment horizontal="center"/>
    </xf>
    <xf numFmtId="0" fontId="31" fillId="0" borderId="53" xfId="0" applyFont="1" applyFill="1" applyBorder="1" applyAlignment="1">
      <alignment horizontal="center"/>
    </xf>
    <xf numFmtId="0" fontId="31" fillId="0" borderId="58" xfId="0" applyFont="1" applyFill="1" applyBorder="1" applyAlignment="1">
      <alignment horizontal="center"/>
    </xf>
    <xf numFmtId="0" fontId="31" fillId="0" borderId="85" xfId="0" applyFont="1" applyFill="1" applyBorder="1" applyAlignment="1">
      <alignment horizontal="center" wrapText="1"/>
    </xf>
    <xf numFmtId="0" fontId="31" fillId="0" borderId="53" xfId="0" applyFont="1" applyFill="1" applyBorder="1" applyAlignment="1">
      <alignment horizontal="center" wrapText="1"/>
    </xf>
    <xf numFmtId="0" fontId="31" fillId="0" borderId="58" xfId="0" applyFont="1" applyFill="1" applyBorder="1" applyAlignment="1">
      <alignment horizontal="center" wrapText="1"/>
    </xf>
    <xf numFmtId="0" fontId="45" fillId="0" borderId="85" xfId="0" applyFont="1" applyFill="1" applyBorder="1" applyAlignment="1">
      <alignment horizontal="left" wrapText="1"/>
    </xf>
    <xf numFmtId="0" fontId="45" fillId="0" borderId="53" xfId="0" applyFont="1" applyFill="1" applyBorder="1" applyAlignment="1">
      <alignment horizontal="left" wrapText="1"/>
    </xf>
    <xf numFmtId="0" fontId="45" fillId="0" borderId="58" xfId="0" applyFont="1" applyFill="1" applyBorder="1" applyAlignment="1">
      <alignment horizontal="left" wrapText="1"/>
    </xf>
    <xf numFmtId="0" fontId="45" fillId="0" borderId="85" xfId="0" applyFont="1" applyFill="1" applyBorder="1" applyAlignment="1">
      <alignment horizontal="center" wrapText="1"/>
    </xf>
    <xf numFmtId="0" fontId="45" fillId="0" borderId="58" xfId="0" applyFont="1" applyFill="1" applyBorder="1" applyAlignment="1">
      <alignment horizontal="center" wrapText="1"/>
    </xf>
    <xf numFmtId="0" fontId="66" fillId="0" borderId="0" xfId="0" applyFont="1" applyFill="1" applyAlignment="1">
      <alignment horizontal="left" vertical="center" wrapText="1"/>
    </xf>
    <xf numFmtId="0" fontId="158" fillId="0" borderId="0" xfId="0" applyFont="1" applyFill="1" applyAlignment="1">
      <alignment horizontal="left" vertical="center" wrapText="1"/>
    </xf>
    <xf numFmtId="0" fontId="31" fillId="91" borderId="85" xfId="0" applyFont="1" applyFill="1" applyBorder="1" applyAlignment="1">
      <alignment horizontal="center"/>
    </xf>
    <xf numFmtId="0" fontId="31" fillId="91" borderId="53" xfId="0" applyFont="1" applyFill="1" applyBorder="1" applyAlignment="1">
      <alignment horizontal="center"/>
    </xf>
    <xf numFmtId="0" fontId="31" fillId="91" borderId="58" xfId="0" applyFont="1" applyFill="1" applyBorder="1" applyAlignment="1">
      <alignment horizontal="center"/>
    </xf>
    <xf numFmtId="0" fontId="26" fillId="0" borderId="0" xfId="46" applyFont="1" applyFill="1" applyAlignment="1">
      <alignment horizontal="left" vertical="center"/>
    </xf>
    <xf numFmtId="0" fontId="26" fillId="0" borderId="0" xfId="46" applyFont="1" applyAlignment="1">
      <alignment horizontal="left" vertical="center" wrapText="1"/>
    </xf>
    <xf numFmtId="0" fontId="30" fillId="0" borderId="0" xfId="272" applyFont="1" applyFill="1" applyAlignment="1">
      <alignment horizontal="left" vertical="center" wrapText="1"/>
    </xf>
    <xf numFmtId="0" fontId="31" fillId="0" borderId="105" xfId="272" applyFont="1" applyFill="1" applyBorder="1" applyAlignment="1">
      <alignment horizontal="left" vertical="center"/>
    </xf>
    <xf numFmtId="0" fontId="31" fillId="0" borderId="125" xfId="272" applyFont="1" applyFill="1" applyBorder="1" applyAlignment="1">
      <alignment horizontal="left" vertical="center"/>
    </xf>
    <xf numFmtId="0" fontId="31" fillId="0" borderId="88" xfId="272" applyFont="1" applyFill="1" applyBorder="1" applyAlignment="1">
      <alignment horizontal="left" vertical="center"/>
    </xf>
    <xf numFmtId="0" fontId="31" fillId="0" borderId="54" xfId="272" applyFont="1" applyFill="1" applyBorder="1" applyAlignment="1">
      <alignment horizontal="left" vertical="center"/>
    </xf>
    <xf numFmtId="0" fontId="31" fillId="0" borderId="0" xfId="272" applyFont="1" applyFill="1" applyBorder="1" applyAlignment="1">
      <alignment horizontal="left" vertical="center"/>
    </xf>
    <xf numFmtId="0" fontId="31" fillId="0" borderId="17" xfId="272" applyFont="1" applyFill="1" applyBorder="1" applyAlignment="1">
      <alignment horizontal="left" vertical="center"/>
    </xf>
    <xf numFmtId="0" fontId="31" fillId="0" borderId="106" xfId="272" applyFont="1" applyFill="1" applyBorder="1" applyAlignment="1">
      <alignment horizontal="left" vertical="center"/>
    </xf>
    <xf numFmtId="0" fontId="31" fillId="0" borderId="24" xfId="272" applyFont="1" applyFill="1" applyBorder="1" applyAlignment="1">
      <alignment horizontal="left" vertical="center"/>
    </xf>
    <xf numFmtId="0" fontId="31" fillId="0" borderId="21" xfId="272" applyFont="1" applyFill="1" applyBorder="1" applyAlignment="1">
      <alignment horizontal="left" vertical="center"/>
    </xf>
    <xf numFmtId="0" fontId="31" fillId="0" borderId="140" xfId="272" applyFont="1" applyFill="1" applyBorder="1" applyAlignment="1">
      <alignment horizontal="left" vertical="center"/>
    </xf>
    <xf numFmtId="0" fontId="31" fillId="0" borderId="145" xfId="272" applyFont="1" applyFill="1" applyBorder="1" applyAlignment="1">
      <alignment horizontal="left" vertical="center"/>
    </xf>
    <xf numFmtId="0" fontId="31" fillId="0" borderId="147" xfId="272" applyFont="1" applyFill="1" applyBorder="1" applyAlignment="1">
      <alignment horizontal="left" vertical="center"/>
    </xf>
    <xf numFmtId="0" fontId="31" fillId="0" borderId="104" xfId="272" applyFont="1" applyFill="1" applyBorder="1" applyAlignment="1">
      <alignment horizontal="left" vertical="center"/>
    </xf>
    <xf numFmtId="0" fontId="31" fillId="0" borderId="23" xfId="272" applyFont="1" applyFill="1" applyBorder="1" applyAlignment="1">
      <alignment horizontal="left" vertical="center"/>
    </xf>
    <xf numFmtId="0" fontId="31" fillId="0" borderId="19" xfId="272" applyFont="1" applyFill="1" applyBorder="1" applyAlignment="1">
      <alignment horizontal="left" vertical="center"/>
    </xf>
    <xf numFmtId="0" fontId="26" fillId="0" borderId="125" xfId="46" applyFont="1" applyFill="1" applyBorder="1" applyAlignment="1">
      <alignment horizontal="left" wrapText="1"/>
    </xf>
    <xf numFmtId="0" fontId="26" fillId="0" borderId="0" xfId="46" applyFont="1" applyFill="1" applyAlignment="1">
      <alignment horizontal="left" vertical="center" wrapText="1"/>
    </xf>
    <xf numFmtId="0" fontId="31" fillId="0" borderId="142" xfId="48" applyFont="1" applyFill="1" applyBorder="1" applyAlignment="1">
      <alignment horizontal="center" vertical="center"/>
    </xf>
    <xf numFmtId="0" fontId="31" fillId="0" borderId="16" xfId="48" applyFont="1" applyFill="1" applyBorder="1" applyAlignment="1">
      <alignment horizontal="center" vertical="center"/>
    </xf>
    <xf numFmtId="0" fontId="31" fillId="0" borderId="83" xfId="48" applyFont="1" applyFill="1" applyBorder="1" applyAlignment="1">
      <alignment horizontal="center" vertical="center"/>
    </xf>
    <xf numFmtId="0" fontId="31" fillId="0" borderId="146" xfId="272" applyFont="1" applyFill="1" applyBorder="1" applyAlignment="1">
      <alignment horizontal="left" vertical="center"/>
    </xf>
    <xf numFmtId="0" fontId="31" fillId="0" borderId="36" xfId="272" applyFont="1" applyFill="1" applyBorder="1" applyAlignment="1">
      <alignment horizontal="left" vertical="center"/>
    </xf>
    <xf numFmtId="0" fontId="31" fillId="0" borderId="52" xfId="272" applyFont="1" applyFill="1" applyBorder="1" applyAlignment="1">
      <alignment horizontal="left" vertical="center"/>
    </xf>
    <xf numFmtId="0" fontId="30" fillId="0" borderId="54" xfId="272" applyFont="1" applyFill="1" applyBorder="1" applyAlignment="1">
      <alignment horizontal="center"/>
    </xf>
    <xf numFmtId="0" fontId="30" fillId="0" borderId="0" xfId="272" applyFont="1" applyFill="1" applyBorder="1" applyAlignment="1">
      <alignment horizontal="center"/>
    </xf>
    <xf numFmtId="0" fontId="31" fillId="0" borderId="18" xfId="48" applyFont="1" applyFill="1" applyBorder="1" applyAlignment="1">
      <alignment horizontal="center" vertical="center"/>
    </xf>
    <xf numFmtId="0" fontId="31" fillId="0" borderId="75" xfId="272" applyFont="1" applyFill="1" applyBorder="1" applyAlignment="1">
      <alignment horizontal="left" vertical="center"/>
    </xf>
    <xf numFmtId="0" fontId="26" fillId="0" borderId="54" xfId="46" applyFont="1" applyFill="1" applyBorder="1" applyAlignment="1">
      <alignment horizontal="left"/>
    </xf>
    <xf numFmtId="0" fontId="26" fillId="0" borderId="0" xfId="46" applyFont="1" applyFill="1" applyAlignment="1">
      <alignment horizontal="left"/>
    </xf>
    <xf numFmtId="0" fontId="45" fillId="0" borderId="146" xfId="272" applyFont="1" applyFill="1" applyBorder="1" applyAlignment="1">
      <alignment horizontal="left" vertical="center"/>
    </xf>
    <xf numFmtId="0" fontId="45" fillId="0" borderId="36" xfId="272" applyFont="1" applyFill="1" applyBorder="1" applyAlignment="1">
      <alignment horizontal="left" vertical="center"/>
    </xf>
    <xf numFmtId="0" fontId="45" fillId="0" borderId="52" xfId="272" applyFont="1" applyFill="1" applyBorder="1" applyAlignment="1">
      <alignment horizontal="left" vertical="center"/>
    </xf>
    <xf numFmtId="0" fontId="31" fillId="0" borderId="146" xfId="272" applyFont="1" applyFill="1" applyBorder="1" applyAlignment="1">
      <alignment horizontal="left" vertical="center" wrapText="1"/>
    </xf>
    <xf numFmtId="0" fontId="31" fillId="0" borderId="36" xfId="272" applyFont="1" applyFill="1" applyBorder="1" applyAlignment="1">
      <alignment horizontal="left" vertical="center" wrapText="1"/>
    </xf>
    <xf numFmtId="0" fontId="31" fillId="0" borderId="52" xfId="272" applyFont="1" applyFill="1" applyBorder="1" applyAlignment="1">
      <alignment horizontal="left" vertical="center" wrapText="1"/>
    </xf>
    <xf numFmtId="0" fontId="31" fillId="0" borderId="55" xfId="48" applyFont="1" applyFill="1" applyBorder="1" applyAlignment="1">
      <alignment horizontal="center" vertical="center"/>
    </xf>
    <xf numFmtId="0" fontId="31" fillId="0" borderId="90" xfId="272" applyFont="1" applyFill="1" applyBorder="1" applyAlignment="1">
      <alignment horizontal="left" vertical="center" wrapText="1"/>
    </xf>
    <xf numFmtId="0" fontId="31" fillId="0" borderId="90" xfId="272" applyFont="1" applyFill="1" applyBorder="1" applyAlignment="1">
      <alignment horizontal="left" vertical="center"/>
    </xf>
    <xf numFmtId="0" fontId="31" fillId="0" borderId="0" xfId="272" applyFont="1" applyFill="1" applyAlignment="1">
      <alignment horizontal="left"/>
    </xf>
    <xf numFmtId="0" fontId="31" fillId="0" borderId="0" xfId="272" applyFont="1" applyFill="1" applyAlignment="1">
      <alignment horizontal="left" wrapText="1"/>
    </xf>
    <xf numFmtId="0" fontId="31" fillId="0" borderId="105" xfId="272" applyFont="1" applyFill="1" applyBorder="1" applyAlignment="1">
      <alignment horizontal="center" vertical="center"/>
    </xf>
    <xf numFmtId="0" fontId="31" fillId="0" borderId="88" xfId="272" applyFont="1" applyFill="1" applyBorder="1" applyAlignment="1">
      <alignment horizontal="center" vertical="center"/>
    </xf>
    <xf numFmtId="0" fontId="31" fillId="0" borderId="104" xfId="272" applyFont="1" applyFill="1" applyBorder="1" applyAlignment="1">
      <alignment horizontal="center" vertical="center"/>
    </xf>
    <xf numFmtId="0" fontId="31" fillId="0" borderId="19" xfId="272" applyFont="1" applyFill="1" applyBorder="1" applyAlignment="1">
      <alignment horizontal="center" vertical="center"/>
    </xf>
    <xf numFmtId="0" fontId="31" fillId="0" borderId="90" xfId="272" applyFont="1" applyFill="1" applyBorder="1" applyAlignment="1">
      <alignment horizontal="center" vertical="center" wrapText="1"/>
    </xf>
    <xf numFmtId="0" fontId="31" fillId="0" borderId="75" xfId="272" applyFont="1" applyFill="1" applyBorder="1" applyAlignment="1">
      <alignment horizontal="center" vertical="center" wrapText="1"/>
    </xf>
    <xf numFmtId="0" fontId="31" fillId="0" borderId="75" xfId="272" applyFont="1" applyFill="1" applyBorder="1" applyAlignment="1">
      <alignment horizontal="left" vertical="center" wrapText="1"/>
    </xf>
    <xf numFmtId="3" fontId="31" fillId="0" borderId="90" xfId="272" applyNumberFormat="1" applyFont="1" applyFill="1" applyBorder="1" applyAlignment="1">
      <alignment horizontal="center" vertical="center" wrapText="1"/>
    </xf>
    <xf numFmtId="3" fontId="31" fillId="0" borderId="75" xfId="272" applyNumberFormat="1" applyFont="1" applyFill="1" applyBorder="1" applyAlignment="1">
      <alignment horizontal="center" vertical="center" wrapText="1"/>
    </xf>
    <xf numFmtId="3" fontId="31" fillId="0" borderId="56" xfId="272" applyNumberFormat="1" applyFont="1" applyFill="1" applyBorder="1" applyAlignment="1">
      <alignment horizontal="center" vertical="center" wrapText="1"/>
    </xf>
    <xf numFmtId="3" fontId="31" fillId="0" borderId="20" xfId="272" applyNumberFormat="1" applyFont="1" applyFill="1" applyBorder="1" applyAlignment="1">
      <alignment horizontal="center" vertical="center" wrapText="1"/>
    </xf>
    <xf numFmtId="0" fontId="97" fillId="0" borderId="0" xfId="47" applyFont="1" applyFill="1" applyAlignment="1">
      <alignment horizontal="center" wrapText="1"/>
    </xf>
    <xf numFmtId="0" fontId="30" fillId="0" borderId="0" xfId="49" applyFont="1" applyFill="1" applyAlignment="1">
      <alignment horizontal="right"/>
    </xf>
    <xf numFmtId="0" fontId="33" fillId="0" borderId="23" xfId="0" applyFont="1" applyFill="1" applyBorder="1" applyAlignment="1">
      <alignment horizontal="left"/>
    </xf>
    <xf numFmtId="49" fontId="50" fillId="0" borderId="47" xfId="24" applyNumberFormat="1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" fontId="50" fillId="0" borderId="25" xfId="24" applyNumberFormat="1" applyFont="1" applyFill="1" applyBorder="1" applyAlignment="1">
      <alignment horizontal="center" vertical="center" wrapText="1"/>
    </xf>
    <xf numFmtId="1" fontId="50" fillId="0" borderId="34" xfId="24" applyNumberFormat="1" applyFont="1" applyFill="1" applyBorder="1" applyAlignment="1">
      <alignment horizontal="center" vertical="center" wrapText="1"/>
    </xf>
    <xf numFmtId="3" fontId="50" fillId="0" borderId="25" xfId="24" applyNumberFormat="1" applyFont="1" applyFill="1" applyBorder="1" applyAlignment="1">
      <alignment horizontal="center" vertical="center" wrapText="1"/>
    </xf>
    <xf numFmtId="3" fontId="50" fillId="0" borderId="34" xfId="24" applyNumberFormat="1" applyFont="1" applyFill="1" applyBorder="1" applyAlignment="1">
      <alignment horizontal="center" vertical="center" wrapText="1"/>
    </xf>
    <xf numFmtId="0" fontId="50" fillId="0" borderId="26" xfId="24" applyNumberFormat="1" applyFont="1" applyFill="1" applyBorder="1" applyAlignment="1">
      <alignment horizontal="center" vertical="center"/>
    </xf>
    <xf numFmtId="0" fontId="50" fillId="0" borderId="35" xfId="24" applyNumberFormat="1" applyFont="1" applyFill="1" applyBorder="1" applyAlignment="1">
      <alignment horizontal="center" vertical="center"/>
    </xf>
    <xf numFmtId="43" fontId="47" fillId="0" borderId="0" xfId="23" applyFont="1" applyFill="1" applyAlignment="1">
      <alignment horizontal="center"/>
    </xf>
    <xf numFmtId="0" fontId="50" fillId="0" borderId="25" xfId="0" applyFont="1" applyFill="1" applyBorder="1" applyAlignment="1">
      <alignment horizontal="center" vertical="center" wrapText="1"/>
    </xf>
    <xf numFmtId="0" fontId="50" fillId="0" borderId="34" xfId="0" applyFont="1" applyFill="1" applyBorder="1" applyAlignment="1">
      <alignment horizontal="center" vertical="center" wrapText="1"/>
    </xf>
  </cellXfs>
  <cellStyles count="403">
    <cellStyle name="¬µrka" xfId="1"/>
    <cellStyle name="0_mezer" xfId="124"/>
    <cellStyle name="0_mezer_Tabulky_FV" xfId="125"/>
    <cellStyle name="0_mezer_Tabulky_FV_web" xfId="126"/>
    <cellStyle name="1_mezera" xfId="127"/>
    <cellStyle name="2_mezery" xfId="128"/>
    <cellStyle name="2_mezeryT" xfId="129"/>
    <cellStyle name="20 % – Zvýraznění1" xfId="2" builtinId="30" customBuiltin="1"/>
    <cellStyle name="20 % – Zvýraznění1 2" xfId="96"/>
    <cellStyle name="20 % – Zvýraznění1 2 2" xfId="130"/>
    <cellStyle name="20 % – Zvýraznění1 2_EU tab textová část SR 2016  (2)" xfId="131"/>
    <cellStyle name="20 % – Zvýraznění1 3" xfId="132"/>
    <cellStyle name="20 % – Zvýraznění2" xfId="3" builtinId="34" customBuiltin="1"/>
    <cellStyle name="20 % – Zvýraznění2 2" xfId="100"/>
    <cellStyle name="20 % – Zvýraznění2 2 2" xfId="133"/>
    <cellStyle name="20 % – Zvýraznění2 2_EU tab textová část SR 2016  (2)" xfId="134"/>
    <cellStyle name="20 % – Zvýraznění2 3" xfId="135"/>
    <cellStyle name="20 % – Zvýraznění3" xfId="4" builtinId="38" customBuiltin="1"/>
    <cellStyle name="20 % – Zvýraznění3 2" xfId="104"/>
    <cellStyle name="20 % – Zvýraznění3 2 2" xfId="136"/>
    <cellStyle name="20 % – Zvýraznění3 2_EU tab textová část SR 2016  (2)" xfId="137"/>
    <cellStyle name="20 % – Zvýraznění3 3" xfId="138"/>
    <cellStyle name="20 % – Zvýraznění4" xfId="5" builtinId="42" customBuiltin="1"/>
    <cellStyle name="20 % – Zvýraznění4 2" xfId="108"/>
    <cellStyle name="20 % – Zvýraznění4 2 2" xfId="139"/>
    <cellStyle name="20 % – Zvýraznění4 2_EU tab textová část SR 2016  (2)" xfId="140"/>
    <cellStyle name="20 % – Zvýraznění4 3" xfId="141"/>
    <cellStyle name="20 % – Zvýraznění5" xfId="6" builtinId="46" customBuiltin="1"/>
    <cellStyle name="20 % – Zvýraznění5 2" xfId="112"/>
    <cellStyle name="20 % – Zvýraznění5 2 2" xfId="142"/>
    <cellStyle name="20 % – Zvýraznění5 2_EU tab textová část SR 2016  (2)" xfId="143"/>
    <cellStyle name="20 % – Zvýraznění5 3" xfId="144"/>
    <cellStyle name="20 % – Zvýraznění6" xfId="7" builtinId="50" customBuiltin="1"/>
    <cellStyle name="20 % – Zvýraznění6 2" xfId="116"/>
    <cellStyle name="20 % – Zvýraznění6 2 2" xfId="145"/>
    <cellStyle name="20 % – Zvýraznění6 2_EU tab textová část SR 2016  (2)" xfId="146"/>
    <cellStyle name="20 % – Zvýraznění6 3" xfId="147"/>
    <cellStyle name="20% - Accent1" xfId="148"/>
    <cellStyle name="20% - Accent2" xfId="149"/>
    <cellStyle name="20% - Accent3" xfId="150"/>
    <cellStyle name="20% - Accent4" xfId="151"/>
    <cellStyle name="20% - Accent5" xfId="152"/>
    <cellStyle name="20% - Accent6" xfId="153"/>
    <cellStyle name="3_mezery" xfId="154"/>
    <cellStyle name="40 % – Zvýraznění1" xfId="8" builtinId="31" customBuiltin="1"/>
    <cellStyle name="40 % – Zvýraznění1 2" xfId="97"/>
    <cellStyle name="40 % – Zvýraznění1 2 2" xfId="155"/>
    <cellStyle name="40 % – Zvýraznění1 2_EU tab textová část SR 2016  (2)" xfId="156"/>
    <cellStyle name="40 % – Zvýraznění1 3" xfId="157"/>
    <cellStyle name="40 % – Zvýraznění2" xfId="9" builtinId="35" customBuiltin="1"/>
    <cellStyle name="40 % – Zvýraznění2 2" xfId="101"/>
    <cellStyle name="40 % – Zvýraznění2 2 2" xfId="158"/>
    <cellStyle name="40 % – Zvýraznění2 2_EU tab textová část SR 2016  (2)" xfId="159"/>
    <cellStyle name="40 % – Zvýraznění2 3" xfId="160"/>
    <cellStyle name="40 % – Zvýraznění3" xfId="10" builtinId="39" customBuiltin="1"/>
    <cellStyle name="40 % – Zvýraznění3 2" xfId="105"/>
    <cellStyle name="40 % – Zvýraznění3 2 2" xfId="161"/>
    <cellStyle name="40 % – Zvýraznění3 2_EU tab textová část SR 2016  (2)" xfId="162"/>
    <cellStyle name="40 % – Zvýraznění3 3" xfId="163"/>
    <cellStyle name="40 % – Zvýraznění4" xfId="11" builtinId="43" customBuiltin="1"/>
    <cellStyle name="40 % – Zvýraznění4 2" xfId="109"/>
    <cellStyle name="40 % – Zvýraznění4 2 2" xfId="164"/>
    <cellStyle name="40 % – Zvýraznění4 2_EU tab textová část SR 2016  (2)" xfId="165"/>
    <cellStyle name="40 % – Zvýraznění4 3" xfId="166"/>
    <cellStyle name="40 % – Zvýraznění5" xfId="12" builtinId="47" customBuiltin="1"/>
    <cellStyle name="40 % – Zvýraznění5 2" xfId="113"/>
    <cellStyle name="40 % – Zvýraznění5 2 2" xfId="167"/>
    <cellStyle name="40 % – Zvýraznění5 2_EU tab textová část SR 2016  (2)" xfId="168"/>
    <cellStyle name="40 % – Zvýraznění5 3" xfId="169"/>
    <cellStyle name="40 % – Zvýraznění6" xfId="13" builtinId="51" customBuiltin="1"/>
    <cellStyle name="40 % – Zvýraznění6 2" xfId="117"/>
    <cellStyle name="40 % – Zvýraznění6 2 2" xfId="170"/>
    <cellStyle name="40 % – Zvýraznění6 2_EU tab textová část SR 2016  (2)" xfId="171"/>
    <cellStyle name="40 % – Zvýraznění6 3" xfId="172"/>
    <cellStyle name="40% - Accent1" xfId="173"/>
    <cellStyle name="40% - Accent2" xfId="174"/>
    <cellStyle name="40% - Accent3" xfId="175"/>
    <cellStyle name="40% - Accent4" xfId="176"/>
    <cellStyle name="40% - Accent5" xfId="177"/>
    <cellStyle name="40% - Accent6" xfId="178"/>
    <cellStyle name="60 % – Zvýraznění1" xfId="14" builtinId="32" customBuiltin="1"/>
    <cellStyle name="60 % – Zvýraznění1 2" xfId="98"/>
    <cellStyle name="60 % – Zvýraznění1 3" xfId="179"/>
    <cellStyle name="60 % – Zvýraznění2" xfId="15" builtinId="36" customBuiltin="1"/>
    <cellStyle name="60 % – Zvýraznění2 2" xfId="102"/>
    <cellStyle name="60 % – Zvýraznění2 3" xfId="180"/>
    <cellStyle name="60 % – Zvýraznění3" xfId="16" builtinId="40" customBuiltin="1"/>
    <cellStyle name="60 % – Zvýraznění3 2" xfId="106"/>
    <cellStyle name="60 % – Zvýraznění3 3" xfId="181"/>
    <cellStyle name="60 % – Zvýraznění4" xfId="17" builtinId="44" customBuiltin="1"/>
    <cellStyle name="60 % – Zvýraznění4 2" xfId="110"/>
    <cellStyle name="60 % – Zvýraznění4 3" xfId="182"/>
    <cellStyle name="60 % – Zvýraznění5" xfId="18" builtinId="48" customBuiltin="1"/>
    <cellStyle name="60 % – Zvýraznění5 2" xfId="114"/>
    <cellStyle name="60 % – Zvýraznění5 3" xfId="183"/>
    <cellStyle name="60 % – Zvýraznění6" xfId="19" builtinId="52" customBuiltin="1"/>
    <cellStyle name="60 % – Zvýraznění6 2" xfId="118"/>
    <cellStyle name="60 % – Zvýraznění6 3" xfId="184"/>
    <cellStyle name="60% - Accent1" xfId="185"/>
    <cellStyle name="60% - Accent2" xfId="186"/>
    <cellStyle name="60% - Accent3" xfId="187"/>
    <cellStyle name="60% - Accent4" xfId="188"/>
    <cellStyle name="60% - Accent5" xfId="189"/>
    <cellStyle name="60% - Accent6" xfId="190"/>
    <cellStyle name="Accent1" xfId="191"/>
    <cellStyle name="Accent1 - 20%" xfId="192"/>
    <cellStyle name="Accent1 - 40%" xfId="193"/>
    <cellStyle name="Accent1 - 60%" xfId="194"/>
    <cellStyle name="Accent2" xfId="195"/>
    <cellStyle name="Accent2 - 20%" xfId="196"/>
    <cellStyle name="Accent2 - 40%" xfId="197"/>
    <cellStyle name="Accent2 - 60%" xfId="198"/>
    <cellStyle name="Accent3" xfId="199"/>
    <cellStyle name="Accent3 - 20%" xfId="200"/>
    <cellStyle name="Accent3 - 40%" xfId="201"/>
    <cellStyle name="Accent3 - 60%" xfId="202"/>
    <cellStyle name="Accent4" xfId="203"/>
    <cellStyle name="Accent4 - 20%" xfId="204"/>
    <cellStyle name="Accent4 - 40%" xfId="205"/>
    <cellStyle name="Accent4 - 60%" xfId="206"/>
    <cellStyle name="Accent5" xfId="207"/>
    <cellStyle name="Accent5 - 20%" xfId="208"/>
    <cellStyle name="Accent5 - 40%" xfId="209"/>
    <cellStyle name="Accent5 - 60%" xfId="210"/>
    <cellStyle name="Accent6" xfId="211"/>
    <cellStyle name="Accent6 - 20%" xfId="212"/>
    <cellStyle name="Accent6 - 40%" xfId="213"/>
    <cellStyle name="Accent6 - 60%" xfId="214"/>
    <cellStyle name="Bad" xfId="215"/>
    <cellStyle name="Calculation" xfId="216"/>
    <cellStyle name="Celkem" xfId="20" builtinId="25" customBuiltin="1"/>
    <cellStyle name="Celkem 2" xfId="94"/>
    <cellStyle name="Celkem 3" xfId="217"/>
    <cellStyle name="CISPUB0" xfId="218"/>
    <cellStyle name="Comma" xfId="21"/>
    <cellStyle name="Currency" xfId="22"/>
    <cellStyle name="Čárka" xfId="23" builtinId="3"/>
    <cellStyle name="Čárka 2" xfId="396"/>
    <cellStyle name="čárky [0]_01Nadlimity2007_2009PF_K" xfId="219"/>
    <cellStyle name="čárky 2" xfId="220"/>
    <cellStyle name="čárky 2 2" xfId="221"/>
    <cellStyle name="Čárky bez des. míst" xfId="24" builtinId="6"/>
    <cellStyle name="čárky bez des. míst 2" xfId="222"/>
    <cellStyle name="čárky bez des. míst 3" xfId="223"/>
    <cellStyle name="Čárky bez des. míst 4" xfId="397"/>
    <cellStyle name="Date" xfId="25"/>
    <cellStyle name="Datum" xfId="26"/>
    <cellStyle name="Emphasis 1" xfId="224"/>
    <cellStyle name="Emphasis 2" xfId="225"/>
    <cellStyle name="Emphasis 3" xfId="226"/>
    <cellStyle name="Explanatory Text" xfId="227"/>
    <cellStyle name="Fixed" xfId="27"/>
    <cellStyle name="Good" xfId="228"/>
    <cellStyle name="Heading 1" xfId="229"/>
    <cellStyle name="Heading 2" xfId="230"/>
    <cellStyle name="Heading 3" xfId="231"/>
    <cellStyle name="Heading 4" xfId="232"/>
    <cellStyle name="Heading1" xfId="28"/>
    <cellStyle name="Heading2" xfId="29"/>
    <cellStyle name="Check Cell" xfId="233"/>
    <cellStyle name="Chybně" xfId="30" builtinId="27" customBuiltin="1"/>
    <cellStyle name="Chybně 2" xfId="84"/>
    <cellStyle name="Chybně 3" xfId="234"/>
    <cellStyle name="Input" xfId="235"/>
    <cellStyle name="Kontrolní buňka" xfId="31" builtinId="23" customBuiltin="1"/>
    <cellStyle name="Kontrolní buňka 2" xfId="90"/>
    <cellStyle name="Kontrolní buňka 3" xfId="236"/>
    <cellStyle name="Linked Cell" xfId="237"/>
    <cellStyle name="M·na" xfId="32"/>
    <cellStyle name="Nadpis 1" xfId="33" builtinId="16" customBuiltin="1"/>
    <cellStyle name="Nadpis 1 2" xfId="79"/>
    <cellStyle name="Nadpis 1 3" xfId="238"/>
    <cellStyle name="Nadpis 2" xfId="34" builtinId="17" customBuiltin="1"/>
    <cellStyle name="Nadpis 2 2" xfId="80"/>
    <cellStyle name="Nadpis 2 3" xfId="239"/>
    <cellStyle name="Nadpis 3" xfId="35" builtinId="18" customBuiltin="1"/>
    <cellStyle name="Nadpis 3 2" xfId="81"/>
    <cellStyle name="Nadpis 3 3" xfId="240"/>
    <cellStyle name="Nadpis 4" xfId="36" builtinId="19" customBuiltin="1"/>
    <cellStyle name="Nadpis 4 2" xfId="82"/>
    <cellStyle name="Nadpis 4 3" xfId="241"/>
    <cellStyle name="Nadpis1" xfId="37"/>
    <cellStyle name="Nadpis2" xfId="38"/>
    <cellStyle name="Název" xfId="39" builtinId="15" customBuiltin="1"/>
    <cellStyle name="Název 2" xfId="78"/>
    <cellStyle name="Název 3" xfId="242"/>
    <cellStyle name="Neutral" xfId="243"/>
    <cellStyle name="Neutrální" xfId="40" builtinId="28" customBuiltin="1"/>
    <cellStyle name="Neutrální 2" xfId="85"/>
    <cellStyle name="Neutrální 3" xfId="244"/>
    <cellStyle name="Normal_Tableau1" xfId="41"/>
    <cellStyle name="Normální" xfId="0" builtinId="0"/>
    <cellStyle name="normální 10" xfId="245"/>
    <cellStyle name="normální 11" xfId="246"/>
    <cellStyle name="normální 12" xfId="247"/>
    <cellStyle name="normální 13" xfId="248"/>
    <cellStyle name="normální 14" xfId="249"/>
    <cellStyle name="Normální 15" xfId="250"/>
    <cellStyle name="Normální 15 2" xfId="251"/>
    <cellStyle name="Normální 15_EU tab textová část SR 2016  (2)" xfId="252"/>
    <cellStyle name="Normální 16" xfId="253"/>
    <cellStyle name="Normální 16 2" xfId="399"/>
    <cellStyle name="Normální 17" xfId="254"/>
    <cellStyle name="Normální 18" xfId="255"/>
    <cellStyle name="Normální 19" xfId="256"/>
    <cellStyle name="Normální 19 2" xfId="257"/>
    <cellStyle name="Normální 19_EU tab textová část SR 2016  (2)" xfId="258"/>
    <cellStyle name="Normální 2" xfId="42"/>
    <cellStyle name="Normální 2 2" xfId="259"/>
    <cellStyle name="normální 2 2 2" xfId="260"/>
    <cellStyle name="normální 2 2 2 2" xfId="261"/>
    <cellStyle name="normální 2 2 2_EU tab textová část SR 2016  (2)" xfId="262"/>
    <cellStyle name="normální 2 2 3" xfId="263"/>
    <cellStyle name="normální 2 2 4" xfId="264"/>
    <cellStyle name="Normální 2 2 5" xfId="265"/>
    <cellStyle name="normální 2 2_EU tab textová část SR 2016  (2)" xfId="266"/>
    <cellStyle name="normální 2 3" xfId="267"/>
    <cellStyle name="normální 2 4" xfId="268"/>
    <cellStyle name="Normální 2 5" xfId="269"/>
    <cellStyle name="normální 2_MŠMT pro SZÚ" xfId="270"/>
    <cellStyle name="Normální 20" xfId="43"/>
    <cellStyle name="Normální 21" xfId="271"/>
    <cellStyle name="Normální 22" xfId="400"/>
    <cellStyle name="Normální 3" xfId="44"/>
    <cellStyle name="Normální 3 2" xfId="272"/>
    <cellStyle name="normální 3 2 2" xfId="273"/>
    <cellStyle name="normální 3 2_EU tab textová část SR 2016  (2)" xfId="274"/>
    <cellStyle name="Normální 3 3" xfId="275"/>
    <cellStyle name="Normální 3 4" xfId="276"/>
    <cellStyle name="Normální 3 5" xfId="395"/>
    <cellStyle name="normální 3_MŠMT pro SZÚ" xfId="277"/>
    <cellStyle name="Normální 4" xfId="77"/>
    <cellStyle name="normální 4 2" xfId="278"/>
    <cellStyle name="normální 4 2 2" xfId="279"/>
    <cellStyle name="normální 4 2_EU tab textová část SR 2016  (2)" xfId="280"/>
    <cellStyle name="Normální 4 3" xfId="281"/>
    <cellStyle name="normální 4_Tab č  9 MŠMT22.2.KV" xfId="282"/>
    <cellStyle name="Normální 5" xfId="122"/>
    <cellStyle name="normální 5 2" xfId="283"/>
    <cellStyle name="normální 5 2 2" xfId="284"/>
    <cellStyle name="normální 5 2_EU tab textová část SR 2016  (2)" xfId="285"/>
    <cellStyle name="normální 5 3" xfId="286"/>
    <cellStyle name="normální 5 4" xfId="287"/>
    <cellStyle name="normální 5_EU tab textová část SR 2016  (2)" xfId="288"/>
    <cellStyle name="Normální 6" xfId="289"/>
    <cellStyle name="normální 6 2" xfId="290"/>
    <cellStyle name="normální 6 2 2" xfId="291"/>
    <cellStyle name="normální 6 2_EU tab textová část SR 2016  (2)" xfId="292"/>
    <cellStyle name="normální 6 3" xfId="293"/>
    <cellStyle name="normální 6_MŠMT pro SZÚ" xfId="294"/>
    <cellStyle name="normální 7" xfId="295"/>
    <cellStyle name="normální 7 2" xfId="296"/>
    <cellStyle name="normální 7_EU tab textová část SR 2016  (2)" xfId="297"/>
    <cellStyle name="Normální 8" xfId="119"/>
    <cellStyle name="Normální 8 2" xfId="123"/>
    <cellStyle name="Normální 8 3" xfId="401"/>
    <cellStyle name="normální 9" xfId="298"/>
    <cellStyle name="normální 9 2" xfId="299"/>
    <cellStyle name="normální 9_EU tab textová část SR 2016  (2)" xfId="300"/>
    <cellStyle name="normální_02-SR04-PR-príl 123-upr " xfId="45"/>
    <cellStyle name="normální_131 TA" xfId="46"/>
    <cellStyle name="normální_7-bilance2009-test" xfId="47"/>
    <cellStyle name="normální_bilance I výhledu 2009-2012 dle kapitol" xfId="48"/>
    <cellStyle name="normální_List1" xfId="49"/>
    <cellStyle name="normální_matice příjmy" xfId="50"/>
    <cellStyle name="normální_matice výdaje" xfId="51"/>
    <cellStyle name="normální_SR 2007 - tab.č.7 verze pro tisk 28.09.06" xfId="120"/>
    <cellStyle name="normální_SR 2007 - tab.č.8 a 9 verze pro tisk 28.09.06" xfId="121"/>
    <cellStyle name="normální_Tab č 17-2014 (2)" xfId="52"/>
    <cellStyle name="normální_VaV -17" xfId="53"/>
    <cellStyle name="normální_VVaI 2011září PSP pro 11 2" xfId="398"/>
    <cellStyle name="normální_Vzor RO" xfId="54"/>
    <cellStyle name="Note" xfId="301"/>
    <cellStyle name="Note 2" xfId="302"/>
    <cellStyle name="Output" xfId="303"/>
    <cellStyle name="Percent" xfId="55"/>
    <cellStyle name="Pevní" xfId="56"/>
    <cellStyle name="Poznámka" xfId="57" builtinId="10" customBuiltin="1"/>
    <cellStyle name="Poznámka 2" xfId="92"/>
    <cellStyle name="Poznámka 2 2" xfId="304"/>
    <cellStyle name="Poznámka 3" xfId="305"/>
    <cellStyle name="Poznámka 4" xfId="306"/>
    <cellStyle name="procent 2" xfId="307"/>
    <cellStyle name="procent 3" xfId="308"/>
    <cellStyle name="procent 3 2" xfId="309"/>
    <cellStyle name="procent 3 2 2" xfId="310"/>
    <cellStyle name="procent 3 3" xfId="311"/>
    <cellStyle name="Procenta" xfId="402" builtinId="5"/>
    <cellStyle name="Procenta 2" xfId="312"/>
    <cellStyle name="Propojená buňka" xfId="58" builtinId="24" customBuiltin="1"/>
    <cellStyle name="Propojená buňka 2" xfId="89"/>
    <cellStyle name="Propojená buňka 3" xfId="313"/>
    <cellStyle name="SAPBEXaggData" xfId="59"/>
    <cellStyle name="SAPBEXaggDataEmph" xfId="314"/>
    <cellStyle name="SAPBEXaggItem" xfId="60"/>
    <cellStyle name="SAPBEXaggItemX" xfId="315"/>
    <cellStyle name="SAPBEXexcBad7" xfId="316"/>
    <cellStyle name="SAPBEXexcBad8" xfId="317"/>
    <cellStyle name="SAPBEXexcBad9" xfId="318"/>
    <cellStyle name="SAPBEXexcCritical4" xfId="319"/>
    <cellStyle name="SAPBEXexcCritical5" xfId="320"/>
    <cellStyle name="SAPBEXexcCritical6" xfId="321"/>
    <cellStyle name="SAPBEXexcGood1" xfId="322"/>
    <cellStyle name="SAPBEXexcGood2" xfId="323"/>
    <cellStyle name="SAPBEXexcGood3" xfId="324"/>
    <cellStyle name="SAPBEXfilterDrill" xfId="325"/>
    <cellStyle name="SAPBEXFilterInfo1" xfId="326"/>
    <cellStyle name="SAPBEXFilterInfo2" xfId="327"/>
    <cellStyle name="SAPBEXFilterInfoHlavicka" xfId="328"/>
    <cellStyle name="SAPBEXfilterItem" xfId="329"/>
    <cellStyle name="SAPBEXfilterText" xfId="330"/>
    <cellStyle name="SAPBEXformats" xfId="331"/>
    <cellStyle name="SAPBEXheaderItem" xfId="332"/>
    <cellStyle name="SAPBEXheaderText" xfId="333"/>
    <cellStyle name="SAPBEXHLevel0" xfId="334"/>
    <cellStyle name="SAPBEXHLevel0 2" xfId="335"/>
    <cellStyle name="SAPBEXHLevel0_EU tab textová část SR 2016  (2)" xfId="336"/>
    <cellStyle name="SAPBEXHLevel0X" xfId="337"/>
    <cellStyle name="SAPBEXHLevel0X 2" xfId="338"/>
    <cellStyle name="SAPBEXHLevel0X_EU tab textová část SR 2016  (2)" xfId="339"/>
    <cellStyle name="SAPBEXHLevel1" xfId="340"/>
    <cellStyle name="SAPBEXHLevel1 2" xfId="341"/>
    <cellStyle name="SAPBEXHLevel1_EU tab textová část SR 2016  (2)" xfId="342"/>
    <cellStyle name="SAPBEXHLevel1X" xfId="343"/>
    <cellStyle name="SAPBEXHLevel1X 2" xfId="344"/>
    <cellStyle name="SAPBEXHLevel1X_EU tab textová část SR 2016  (2)" xfId="345"/>
    <cellStyle name="SAPBEXHLevel2" xfId="346"/>
    <cellStyle name="SAPBEXHLevel2 2" xfId="347"/>
    <cellStyle name="SAPBEXHLevel2_EU tab textová část SR 2016  (2)" xfId="348"/>
    <cellStyle name="SAPBEXHLevel2X" xfId="349"/>
    <cellStyle name="SAPBEXHLevel2X 2" xfId="350"/>
    <cellStyle name="SAPBEXHLevel2X_EU tab textová část SR 2016  (2)" xfId="351"/>
    <cellStyle name="SAPBEXHLevel3" xfId="352"/>
    <cellStyle name="SAPBEXHLevel3 2" xfId="353"/>
    <cellStyle name="SAPBEXHLevel3_EU tab textová část SR 2016  (2)" xfId="354"/>
    <cellStyle name="SAPBEXHLevel3X" xfId="355"/>
    <cellStyle name="SAPBEXHLevel3X 2" xfId="356"/>
    <cellStyle name="SAPBEXHLevel3X_EU tab textová část SR 2016  (2)" xfId="357"/>
    <cellStyle name="SAPBEXchaText" xfId="61"/>
    <cellStyle name="SAPBEXinputData" xfId="358"/>
    <cellStyle name="SAPBEXinputData 2" xfId="359"/>
    <cellStyle name="SAPBEXinputData_EU tab textová část SR 2016  (2)" xfId="360"/>
    <cellStyle name="SAPBEXItemHeader" xfId="361"/>
    <cellStyle name="SAPBEXresData" xfId="362"/>
    <cellStyle name="SAPBEXresDataEmph" xfId="363"/>
    <cellStyle name="SAPBEXresItem" xfId="364"/>
    <cellStyle name="SAPBEXresItemX" xfId="365"/>
    <cellStyle name="SAPBEXstdData" xfId="62"/>
    <cellStyle name="SAPBEXstdDataEmph" xfId="366"/>
    <cellStyle name="SAPBEXstdItem" xfId="63"/>
    <cellStyle name="SAPBEXstdItemX" xfId="367"/>
    <cellStyle name="SAPBEXtitle" xfId="368"/>
    <cellStyle name="SAPBEXunassignedItem" xfId="369"/>
    <cellStyle name="SAPBEXundefined" xfId="370"/>
    <cellStyle name="Sheet Title" xfId="371"/>
    <cellStyle name="Správně" xfId="64" builtinId="26" customBuiltin="1"/>
    <cellStyle name="Správně 2" xfId="83"/>
    <cellStyle name="Správně 3" xfId="372"/>
    <cellStyle name="Styl 1" xfId="373"/>
    <cellStyle name="Styl 1 2" xfId="374"/>
    <cellStyle name="Styl 1_EU tab textová část SR 2016  (2)" xfId="375"/>
    <cellStyle name="Styl 2" xfId="376"/>
    <cellStyle name="Styl 2 2" xfId="377"/>
    <cellStyle name="Styl 2_EU tab textová část SR 2016  (2)" xfId="378"/>
    <cellStyle name="Styl 3" xfId="379"/>
    <cellStyle name="Styl 3 2" xfId="380"/>
    <cellStyle name="Styl 3_EU tab textová část SR 2016  (2)" xfId="381"/>
    <cellStyle name="Text upozornění" xfId="65" builtinId="11" customBuiltin="1"/>
    <cellStyle name="Text upozornění 2" xfId="91"/>
    <cellStyle name="Text upozornění 3" xfId="382"/>
    <cellStyle name="Title" xfId="383"/>
    <cellStyle name="Total" xfId="66"/>
    <cellStyle name="Vstup" xfId="67" builtinId="20" customBuiltin="1"/>
    <cellStyle name="Vstup 2" xfId="86"/>
    <cellStyle name="Vstup 3" xfId="384"/>
    <cellStyle name="Výpočet" xfId="68" builtinId="22" customBuiltin="1"/>
    <cellStyle name="Výpočet 2" xfId="88"/>
    <cellStyle name="Výpočet 3" xfId="385"/>
    <cellStyle name="Výstup" xfId="69" builtinId="21" customBuiltin="1"/>
    <cellStyle name="Výstup 2" xfId="87"/>
    <cellStyle name="Výstup 3" xfId="386"/>
    <cellStyle name="Vysvětlující text" xfId="70" builtinId="53" customBuiltin="1"/>
    <cellStyle name="Vysvětlující text 2" xfId="93"/>
    <cellStyle name="Vysvětlující text 3" xfId="387"/>
    <cellStyle name="Warning Text" xfId="388"/>
    <cellStyle name="Zvýraznění 1" xfId="71" builtinId="29" customBuiltin="1"/>
    <cellStyle name="Zvýraznění 1 2" xfId="95"/>
    <cellStyle name="Zvýraznění 1 3" xfId="389"/>
    <cellStyle name="Zvýraznění 2" xfId="72" builtinId="33" customBuiltin="1"/>
    <cellStyle name="Zvýraznění 2 2" xfId="99"/>
    <cellStyle name="Zvýraznění 2 3" xfId="390"/>
    <cellStyle name="Zvýraznění 3" xfId="73" builtinId="37" customBuiltin="1"/>
    <cellStyle name="Zvýraznění 3 2" xfId="103"/>
    <cellStyle name="Zvýraznění 3 3" xfId="391"/>
    <cellStyle name="Zvýraznění 4" xfId="74" builtinId="41" customBuiltin="1"/>
    <cellStyle name="Zvýraznění 4 2" xfId="107"/>
    <cellStyle name="Zvýraznění 4 3" xfId="392"/>
    <cellStyle name="Zvýraznění 5" xfId="75" builtinId="45" customBuiltin="1"/>
    <cellStyle name="Zvýraznění 5 2" xfId="111"/>
    <cellStyle name="Zvýraznění 5 3" xfId="393"/>
    <cellStyle name="Zvýraznění 6" xfId="76" builtinId="49" customBuiltin="1"/>
    <cellStyle name="Zvýraznění 6 2" xfId="115"/>
    <cellStyle name="Zvýraznění 6 3" xfId="394"/>
  </cellStyles>
  <dxfs count="7">
    <dxf>
      <fill>
        <patternFill>
          <bgColor indexed="14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  <dxf>
      <fill>
        <patternFill patternType="solid"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E_DATA/2001%20pr&#367;b&#283;h/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akesk/LOCALS~1/Temp/Pril.c.4-2003%20(6.9.200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49-ERÚ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I11" sqref="I11"/>
    </sheetView>
  </sheetViews>
  <sheetFormatPr defaultRowHeight="12.75" x14ac:dyDescent="0.2"/>
  <cols>
    <col min="1" max="1" width="9.140625" style="30"/>
    <col min="2" max="2" width="17" style="30" customWidth="1"/>
    <col min="3" max="16384" width="9.140625" style="30"/>
  </cols>
  <sheetData>
    <row r="1" spans="1:9" ht="15.75" x14ac:dyDescent="0.2">
      <c r="A1" s="263" t="s">
        <v>26</v>
      </c>
      <c r="B1" s="66"/>
      <c r="C1" s="66"/>
      <c r="D1" s="66"/>
      <c r="E1" s="66"/>
      <c r="F1" s="66"/>
      <c r="G1" s="66"/>
      <c r="H1" s="66"/>
      <c r="I1" s="66"/>
    </row>
    <row r="2" spans="1:9" s="66" customFormat="1" ht="15.75" x14ac:dyDescent="0.2">
      <c r="A2" s="263" t="s">
        <v>1042</v>
      </c>
      <c r="B2" s="263"/>
    </row>
    <row r="3" spans="1:9" ht="15.75" x14ac:dyDescent="0.25">
      <c r="A3" s="68"/>
      <c r="B3" s="66"/>
      <c r="C3" s="66"/>
      <c r="D3" s="66"/>
      <c r="E3" s="66"/>
      <c r="F3" s="66"/>
      <c r="G3" s="66"/>
      <c r="H3" s="66"/>
      <c r="I3" s="66"/>
    </row>
    <row r="4" spans="1:9" ht="15.75" x14ac:dyDescent="0.25">
      <c r="A4" s="68"/>
      <c r="B4" s="66"/>
      <c r="C4" s="66"/>
      <c r="D4" s="66"/>
      <c r="E4" s="66"/>
      <c r="F4" s="66"/>
      <c r="G4" s="66"/>
      <c r="H4" s="66"/>
      <c r="I4" s="66"/>
    </row>
    <row r="5" spans="1:9" ht="15.75" x14ac:dyDescent="0.25">
      <c r="A5" s="68"/>
      <c r="B5" s="66"/>
      <c r="C5" s="66"/>
      <c r="D5" s="66"/>
      <c r="E5" s="66"/>
      <c r="F5" s="66"/>
      <c r="G5" s="66"/>
      <c r="H5" s="66"/>
      <c r="I5" s="66"/>
    </row>
    <row r="6" spans="1:9" ht="15.75" x14ac:dyDescent="0.25">
      <c r="A6" s="173"/>
    </row>
    <row r="7" spans="1:9" ht="15.75" x14ac:dyDescent="0.25">
      <c r="A7" s="173"/>
    </row>
    <row r="8" spans="1:9" ht="15.75" x14ac:dyDescent="0.25">
      <c r="A8" s="173"/>
    </row>
    <row r="9" spans="1:9" ht="15.75" x14ac:dyDescent="0.25">
      <c r="A9" s="173"/>
    </row>
    <row r="10" spans="1:9" ht="15.75" x14ac:dyDescent="0.25">
      <c r="A10" s="173"/>
    </row>
    <row r="11" spans="1:9" ht="15.75" x14ac:dyDescent="0.25">
      <c r="A11" s="173"/>
    </row>
    <row r="12" spans="1:9" ht="15.75" x14ac:dyDescent="0.25">
      <c r="A12" s="173"/>
    </row>
    <row r="13" spans="1:9" ht="15.75" x14ac:dyDescent="0.25">
      <c r="A13" s="173"/>
    </row>
    <row r="14" spans="1:9" ht="15.75" x14ac:dyDescent="0.25">
      <c r="A14" s="173"/>
    </row>
    <row r="15" spans="1:9" ht="15.75" x14ac:dyDescent="0.25">
      <c r="A15" s="173"/>
    </row>
    <row r="16" spans="1:9" ht="15.75" x14ac:dyDescent="0.25">
      <c r="A16" s="173"/>
    </row>
    <row r="17" spans="1:9" ht="27" x14ac:dyDescent="0.35">
      <c r="A17" s="961" t="s">
        <v>1043</v>
      </c>
      <c r="B17" s="961"/>
      <c r="C17" s="961"/>
      <c r="D17" s="961"/>
      <c r="E17" s="961"/>
      <c r="F17" s="961"/>
      <c r="G17" s="961"/>
      <c r="H17" s="961"/>
      <c r="I17" s="961"/>
    </row>
    <row r="18" spans="1:9" ht="15.75" x14ac:dyDescent="0.25">
      <c r="A18" s="173"/>
    </row>
    <row r="19" spans="1:9" ht="27.75" x14ac:dyDescent="0.4">
      <c r="A19" s="174"/>
    </row>
    <row r="20" spans="1:9" ht="27" x14ac:dyDescent="0.35">
      <c r="A20" s="960" t="s">
        <v>193</v>
      </c>
      <c r="B20" s="960"/>
      <c r="C20" s="960"/>
      <c r="D20" s="960"/>
      <c r="E20" s="960"/>
      <c r="F20" s="960"/>
      <c r="G20" s="960"/>
      <c r="H20" s="960"/>
      <c r="I20" s="960"/>
    </row>
    <row r="21" spans="1:9" ht="27" x14ac:dyDescent="0.35">
      <c r="A21" s="1"/>
    </row>
    <row r="22" spans="1:9" ht="27" x14ac:dyDescent="0.35">
      <c r="A22" s="960"/>
      <c r="B22" s="960"/>
      <c r="C22" s="960"/>
      <c r="D22" s="960"/>
      <c r="E22" s="960"/>
      <c r="F22" s="960"/>
      <c r="G22" s="960"/>
      <c r="H22" s="960"/>
      <c r="I22" s="960"/>
    </row>
  </sheetData>
  <mergeCells count="3">
    <mergeCell ref="A20:I20"/>
    <mergeCell ref="A22:I22"/>
    <mergeCell ref="A17:I17"/>
  </mergeCells>
  <phoneticPr fontId="59" type="noConversion"/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47"/>
  <sheetViews>
    <sheetView showGridLines="0" topLeftCell="A118" zoomScale="55" zoomScaleNormal="55" zoomScaleSheetLayoutView="42" workbookViewId="0">
      <selection activeCell="G125" sqref="G125"/>
    </sheetView>
  </sheetViews>
  <sheetFormatPr defaultRowHeight="12.75" x14ac:dyDescent="0.2"/>
  <cols>
    <col min="1" max="1" width="88.7109375" customWidth="1"/>
    <col min="2" max="2" width="138.7109375" customWidth="1"/>
    <col min="3" max="5" width="33.7109375" customWidth="1"/>
    <col min="6" max="6" width="32.42578125" customWidth="1"/>
    <col min="7" max="7" width="26.42578125" bestFit="1" customWidth="1"/>
  </cols>
  <sheetData>
    <row r="1" spans="1:5" ht="26.25" x14ac:dyDescent="0.2">
      <c r="A1" s="979" t="s">
        <v>882</v>
      </c>
      <c r="B1" s="979"/>
      <c r="C1" s="979"/>
      <c r="D1" s="979"/>
    </row>
    <row r="2" spans="1:5" ht="24" customHeight="1" x14ac:dyDescent="0.3">
      <c r="A2" s="980"/>
      <c r="B2" s="980"/>
      <c r="C2" s="980"/>
      <c r="D2" s="980"/>
    </row>
    <row r="3" spans="1:5" ht="24" customHeight="1" x14ac:dyDescent="0.2">
      <c r="A3" s="981" t="s">
        <v>972</v>
      </c>
      <c r="B3" s="981"/>
      <c r="C3" s="981"/>
      <c r="D3" s="981"/>
      <c r="E3" s="981"/>
    </row>
    <row r="4" spans="1:5" ht="24" customHeight="1" x14ac:dyDescent="0.2">
      <c r="A4" s="981"/>
      <c r="B4" s="981"/>
      <c r="C4" s="981"/>
      <c r="D4" s="981"/>
      <c r="E4" s="981"/>
    </row>
    <row r="5" spans="1:5" ht="30" customHeight="1" x14ac:dyDescent="0.2">
      <c r="A5" s="981"/>
      <c r="B5" s="981"/>
      <c r="C5" s="981"/>
      <c r="D5" s="981"/>
      <c r="E5" s="981"/>
    </row>
    <row r="6" spans="1:5" ht="25.5" customHeight="1" x14ac:dyDescent="0.4">
      <c r="A6" s="982"/>
      <c r="B6" s="982"/>
      <c r="C6" s="581"/>
      <c r="D6" s="581"/>
      <c r="E6" s="581" t="s">
        <v>64</v>
      </c>
    </row>
    <row r="7" spans="1:5" ht="90" customHeight="1" x14ac:dyDescent="0.2">
      <c r="A7" s="983" t="s">
        <v>141</v>
      </c>
      <c r="B7" s="983" t="s">
        <v>366</v>
      </c>
      <c r="C7" s="983" t="s">
        <v>973</v>
      </c>
      <c r="D7" s="983" t="s">
        <v>974</v>
      </c>
      <c r="E7" s="985" t="s">
        <v>149</v>
      </c>
    </row>
    <row r="8" spans="1:5" ht="12.75" customHeight="1" x14ac:dyDescent="0.2">
      <c r="A8" s="984"/>
      <c r="B8" s="984"/>
      <c r="C8" s="984"/>
      <c r="D8" s="984"/>
      <c r="E8" s="986"/>
    </row>
    <row r="9" spans="1:5" ht="30" customHeight="1" x14ac:dyDescent="0.4">
      <c r="A9" s="974" t="s">
        <v>367</v>
      </c>
      <c r="B9" s="582" t="s">
        <v>975</v>
      </c>
      <c r="C9" s="583">
        <v>606704</v>
      </c>
      <c r="D9" s="583">
        <v>2180947</v>
      </c>
      <c r="E9" s="583">
        <f>C9+D9</f>
        <v>2787651</v>
      </c>
    </row>
    <row r="10" spans="1:5" ht="30" customHeight="1" x14ac:dyDescent="0.4">
      <c r="A10" s="978"/>
      <c r="B10" s="582" t="s">
        <v>976</v>
      </c>
      <c r="C10" s="583">
        <v>3176471</v>
      </c>
      <c r="D10" s="583">
        <v>18000000</v>
      </c>
      <c r="E10" s="583">
        <f t="shared" ref="E10:E73" si="0">C10+D10</f>
        <v>21176471</v>
      </c>
    </row>
    <row r="11" spans="1:5" ht="30" customHeight="1" x14ac:dyDescent="0.4">
      <c r="A11" s="975"/>
      <c r="B11" s="582" t="s">
        <v>977</v>
      </c>
      <c r="C11" s="583">
        <v>922732</v>
      </c>
      <c r="D11" s="583">
        <v>5228814</v>
      </c>
      <c r="E11" s="583">
        <f t="shared" si="0"/>
        <v>6151546</v>
      </c>
    </row>
    <row r="12" spans="1:5" s="585" customFormat="1" ht="30" customHeight="1" x14ac:dyDescent="0.35">
      <c r="A12" s="972" t="s">
        <v>978</v>
      </c>
      <c r="B12" s="973"/>
      <c r="C12" s="584">
        <v>4705907</v>
      </c>
      <c r="D12" s="584">
        <v>25409761</v>
      </c>
      <c r="E12" s="584">
        <f t="shared" si="0"/>
        <v>30115668</v>
      </c>
    </row>
    <row r="13" spans="1:5" ht="30" customHeight="1" x14ac:dyDescent="0.4">
      <c r="A13" s="974" t="s">
        <v>979</v>
      </c>
      <c r="B13" s="586" t="s">
        <v>980</v>
      </c>
      <c r="C13" s="587">
        <v>625000</v>
      </c>
      <c r="D13" s="587">
        <v>1875000</v>
      </c>
      <c r="E13" s="587">
        <f t="shared" si="0"/>
        <v>2500000</v>
      </c>
    </row>
    <row r="14" spans="1:5" ht="30" customHeight="1" x14ac:dyDescent="0.4">
      <c r="A14" s="975"/>
      <c r="B14" s="582" t="s">
        <v>981</v>
      </c>
      <c r="C14" s="583">
        <v>0</v>
      </c>
      <c r="D14" s="583">
        <v>24875032</v>
      </c>
      <c r="E14" s="583">
        <f t="shared" si="0"/>
        <v>24875032</v>
      </c>
    </row>
    <row r="15" spans="1:5" s="585" customFormat="1" ht="30" customHeight="1" x14ac:dyDescent="0.35">
      <c r="A15" s="972" t="s">
        <v>978</v>
      </c>
      <c r="B15" s="973"/>
      <c r="C15" s="584">
        <v>625000</v>
      </c>
      <c r="D15" s="584">
        <v>26750032</v>
      </c>
      <c r="E15" s="584">
        <f t="shared" si="0"/>
        <v>27375032</v>
      </c>
    </row>
    <row r="16" spans="1:5" ht="30" customHeight="1" x14ac:dyDescent="0.4">
      <c r="A16" s="974" t="s">
        <v>982</v>
      </c>
      <c r="B16" s="586" t="s">
        <v>983</v>
      </c>
      <c r="C16" s="587">
        <v>149690</v>
      </c>
      <c r="D16" s="587">
        <v>848215</v>
      </c>
      <c r="E16" s="587">
        <f t="shared" si="0"/>
        <v>997905</v>
      </c>
    </row>
    <row r="17" spans="1:9" ht="30" customHeight="1" x14ac:dyDescent="0.4">
      <c r="A17" s="978"/>
      <c r="B17" s="582" t="s">
        <v>975</v>
      </c>
      <c r="C17" s="583">
        <v>4784717</v>
      </c>
      <c r="D17" s="583">
        <v>14425443</v>
      </c>
      <c r="E17" s="583">
        <f t="shared" si="0"/>
        <v>19210160</v>
      </c>
    </row>
    <row r="18" spans="1:9" ht="30" customHeight="1" x14ac:dyDescent="0.4">
      <c r="A18" s="975"/>
      <c r="B18" s="582" t="s">
        <v>976</v>
      </c>
      <c r="C18" s="583">
        <v>15112222</v>
      </c>
      <c r="D18" s="583">
        <v>36578292</v>
      </c>
      <c r="E18" s="583">
        <f t="shared" si="0"/>
        <v>51690514</v>
      </c>
    </row>
    <row r="19" spans="1:9" s="585" customFormat="1" ht="30" customHeight="1" x14ac:dyDescent="0.35">
      <c r="A19" s="972" t="s">
        <v>978</v>
      </c>
      <c r="B19" s="973"/>
      <c r="C19" s="584">
        <v>20046629</v>
      </c>
      <c r="D19" s="584">
        <v>51851950</v>
      </c>
      <c r="E19" s="584">
        <f t="shared" si="0"/>
        <v>71898579</v>
      </c>
    </row>
    <row r="20" spans="1:9" s="585" customFormat="1" ht="30" customHeight="1" x14ac:dyDescent="0.35">
      <c r="A20" s="588" t="s">
        <v>984</v>
      </c>
      <c r="B20" s="589" t="s">
        <v>975</v>
      </c>
      <c r="C20" s="590">
        <v>42390</v>
      </c>
      <c r="D20" s="590">
        <v>240210</v>
      </c>
      <c r="E20" s="590">
        <f t="shared" si="0"/>
        <v>282600</v>
      </c>
    </row>
    <row r="21" spans="1:9" ht="30" customHeight="1" x14ac:dyDescent="0.4">
      <c r="A21" s="974" t="s">
        <v>359</v>
      </c>
      <c r="B21" s="586" t="s">
        <v>985</v>
      </c>
      <c r="C21" s="587">
        <v>1580000</v>
      </c>
      <c r="D21" s="587">
        <v>3160000</v>
      </c>
      <c r="E21" s="587">
        <f t="shared" si="0"/>
        <v>4740000</v>
      </c>
    </row>
    <row r="22" spans="1:9" ht="30" customHeight="1" x14ac:dyDescent="0.4">
      <c r="A22" s="978"/>
      <c r="B22" s="582" t="s">
        <v>986</v>
      </c>
      <c r="C22" s="583">
        <v>24004008</v>
      </c>
      <c r="D22" s="583">
        <v>136022712</v>
      </c>
      <c r="E22" s="583">
        <f t="shared" si="0"/>
        <v>160026720</v>
      </c>
    </row>
    <row r="23" spans="1:9" ht="30" customHeight="1" x14ac:dyDescent="0.4">
      <c r="A23" s="978"/>
      <c r="B23" s="582" t="s">
        <v>987</v>
      </c>
      <c r="C23" s="583">
        <v>6987275</v>
      </c>
      <c r="D23" s="583">
        <v>39689114</v>
      </c>
      <c r="E23" s="583">
        <f t="shared" si="0"/>
        <v>46676389</v>
      </c>
    </row>
    <row r="24" spans="1:9" ht="30" customHeight="1" x14ac:dyDescent="0.4">
      <c r="A24" s="978"/>
      <c r="B24" s="582" t="s">
        <v>988</v>
      </c>
      <c r="C24" s="583">
        <v>1162172</v>
      </c>
      <c r="D24" s="583">
        <v>6635877</v>
      </c>
      <c r="E24" s="583">
        <f t="shared" si="0"/>
        <v>7798049</v>
      </c>
    </row>
    <row r="25" spans="1:9" ht="30" customHeight="1" x14ac:dyDescent="0.4">
      <c r="A25" s="978"/>
      <c r="B25" s="582" t="s">
        <v>980</v>
      </c>
      <c r="C25" s="583">
        <v>0</v>
      </c>
      <c r="D25" s="583">
        <v>699977</v>
      </c>
      <c r="E25" s="583">
        <f t="shared" si="0"/>
        <v>699977</v>
      </c>
    </row>
    <row r="26" spans="1:9" ht="30" customHeight="1" x14ac:dyDescent="0.4">
      <c r="A26" s="975"/>
      <c r="B26" s="582" t="s">
        <v>989</v>
      </c>
      <c r="C26" s="583">
        <v>0</v>
      </c>
      <c r="D26" s="583">
        <v>1131380</v>
      </c>
      <c r="E26" s="583">
        <f t="shared" si="0"/>
        <v>1131380</v>
      </c>
    </row>
    <row r="27" spans="1:9" s="585" customFormat="1" ht="30" customHeight="1" x14ac:dyDescent="0.35">
      <c r="A27" s="972" t="s">
        <v>978</v>
      </c>
      <c r="B27" s="973"/>
      <c r="C27" s="584">
        <v>33733455</v>
      </c>
      <c r="D27" s="584">
        <v>187339060</v>
      </c>
      <c r="E27" s="584">
        <f t="shared" si="0"/>
        <v>221072515</v>
      </c>
      <c r="G27" s="598"/>
    </row>
    <row r="28" spans="1:9" ht="30" customHeight="1" x14ac:dyDescent="0.4">
      <c r="A28" s="974" t="s">
        <v>990</v>
      </c>
      <c r="B28" s="586" t="s">
        <v>975</v>
      </c>
      <c r="C28" s="591">
        <f>1029087969 +300000000</f>
        <v>1329087969</v>
      </c>
      <c r="D28" s="591">
        <v>5831497169</v>
      </c>
      <c r="E28" s="591">
        <f>C28+D28</f>
        <v>7160585138</v>
      </c>
      <c r="F28" s="580"/>
      <c r="G28" s="580"/>
      <c r="H28" s="592"/>
      <c r="I28" s="592"/>
    </row>
    <row r="29" spans="1:9" ht="30" customHeight="1" x14ac:dyDescent="0.4">
      <c r="A29" s="978"/>
      <c r="B29" s="582" t="s">
        <v>977</v>
      </c>
      <c r="C29" s="583">
        <v>338662</v>
      </c>
      <c r="D29" s="583">
        <v>1919073</v>
      </c>
      <c r="E29" s="583">
        <f t="shared" si="0"/>
        <v>2257735</v>
      </c>
      <c r="G29" s="185"/>
    </row>
    <row r="30" spans="1:9" ht="30" customHeight="1" x14ac:dyDescent="0.4">
      <c r="A30" s="978"/>
      <c r="B30" s="582" t="s">
        <v>991</v>
      </c>
      <c r="C30" s="583">
        <v>9025109</v>
      </c>
      <c r="D30" s="583">
        <v>21290279</v>
      </c>
      <c r="E30" s="583">
        <f t="shared" si="0"/>
        <v>30315388</v>
      </c>
    </row>
    <row r="31" spans="1:9" ht="30" customHeight="1" x14ac:dyDescent="0.4">
      <c r="A31" s="975"/>
      <c r="B31" s="582" t="s">
        <v>992</v>
      </c>
      <c r="C31" s="583">
        <v>1206400</v>
      </c>
      <c r="D31" s="583">
        <v>1857000</v>
      </c>
      <c r="E31" s="583">
        <f t="shared" si="0"/>
        <v>3063400</v>
      </c>
    </row>
    <row r="32" spans="1:9" s="585" customFormat="1" ht="30" customHeight="1" x14ac:dyDescent="0.35">
      <c r="A32" s="972" t="s">
        <v>978</v>
      </c>
      <c r="B32" s="973"/>
      <c r="C32" s="584">
        <f>SUM(C28:C31)</f>
        <v>1339658140</v>
      </c>
      <c r="D32" s="584">
        <f t="shared" ref="D32:E32" si="1">SUM(D28:D31)</f>
        <v>5856563521</v>
      </c>
      <c r="E32" s="584">
        <f t="shared" si="1"/>
        <v>7196221661</v>
      </c>
    </row>
    <row r="33" spans="1:6" ht="30" customHeight="1" x14ac:dyDescent="0.4">
      <c r="A33" s="974" t="s">
        <v>361</v>
      </c>
      <c r="B33" s="586" t="s">
        <v>993</v>
      </c>
      <c r="C33" s="587">
        <v>50925</v>
      </c>
      <c r="D33" s="587">
        <v>967575</v>
      </c>
      <c r="E33" s="587">
        <f t="shared" si="0"/>
        <v>1018500</v>
      </c>
    </row>
    <row r="34" spans="1:6" ht="30" customHeight="1" x14ac:dyDescent="0.4">
      <c r="A34" s="978"/>
      <c r="B34" s="582" t="s">
        <v>975</v>
      </c>
      <c r="C34" s="583">
        <v>22102409</v>
      </c>
      <c r="D34" s="583">
        <v>129138075</v>
      </c>
      <c r="E34" s="583">
        <f t="shared" si="0"/>
        <v>151240484</v>
      </c>
    </row>
    <row r="35" spans="1:6" ht="30" customHeight="1" x14ac:dyDescent="0.4">
      <c r="A35" s="978"/>
      <c r="B35" s="582" t="s">
        <v>976</v>
      </c>
      <c r="C35" s="593">
        <v>45361814</v>
      </c>
      <c r="D35" s="593">
        <v>138254441</v>
      </c>
      <c r="E35" s="593">
        <f t="shared" si="0"/>
        <v>183616255</v>
      </c>
      <c r="F35" s="594"/>
    </row>
    <row r="36" spans="1:6" ht="30" customHeight="1" x14ac:dyDescent="0.4">
      <c r="A36" s="978"/>
      <c r="B36" s="582" t="s">
        <v>994</v>
      </c>
      <c r="C36" s="593">
        <v>120152190</v>
      </c>
      <c r="D36" s="583">
        <v>913763607</v>
      </c>
      <c r="E36" s="583">
        <f t="shared" si="0"/>
        <v>1033915797</v>
      </c>
    </row>
    <row r="37" spans="1:6" ht="30" customHeight="1" x14ac:dyDescent="0.4">
      <c r="A37" s="978"/>
      <c r="B37" s="582" t="s">
        <v>995</v>
      </c>
      <c r="C37" s="593">
        <v>495571</v>
      </c>
      <c r="D37" s="583">
        <v>14091417</v>
      </c>
      <c r="E37" s="583">
        <f t="shared" si="0"/>
        <v>14586988</v>
      </c>
    </row>
    <row r="38" spans="1:6" ht="30" customHeight="1" x14ac:dyDescent="0.4">
      <c r="A38" s="978"/>
      <c r="B38" s="582" t="s">
        <v>996</v>
      </c>
      <c r="C38" s="593">
        <v>561487</v>
      </c>
      <c r="D38" s="583">
        <v>2748258</v>
      </c>
      <c r="E38" s="583">
        <f t="shared" si="0"/>
        <v>3309745</v>
      </c>
    </row>
    <row r="39" spans="1:6" ht="30" customHeight="1" x14ac:dyDescent="0.4">
      <c r="A39" s="978"/>
      <c r="B39" s="582" t="s">
        <v>997</v>
      </c>
      <c r="C39" s="583">
        <v>832604</v>
      </c>
      <c r="D39" s="583">
        <v>3674975</v>
      </c>
      <c r="E39" s="583">
        <f t="shared" si="0"/>
        <v>4507579</v>
      </c>
    </row>
    <row r="40" spans="1:6" ht="30" customHeight="1" x14ac:dyDescent="0.4">
      <c r="A40" s="978"/>
      <c r="B40" s="582" t="s">
        <v>980</v>
      </c>
      <c r="C40" s="583">
        <v>0</v>
      </c>
      <c r="D40" s="583">
        <v>55371742</v>
      </c>
      <c r="E40" s="583">
        <f t="shared" si="0"/>
        <v>55371742</v>
      </c>
    </row>
    <row r="41" spans="1:6" ht="30" customHeight="1" x14ac:dyDescent="0.4">
      <c r="A41" s="975"/>
      <c r="B41" s="582" t="s">
        <v>989</v>
      </c>
      <c r="C41" s="583">
        <v>33101474</v>
      </c>
      <c r="D41" s="583">
        <v>100415612</v>
      </c>
      <c r="E41" s="583">
        <f t="shared" si="0"/>
        <v>133517086</v>
      </c>
    </row>
    <row r="42" spans="1:6" s="585" customFormat="1" ht="30" customHeight="1" x14ac:dyDescent="0.35">
      <c r="A42" s="972" t="s">
        <v>978</v>
      </c>
      <c r="B42" s="973"/>
      <c r="C42" s="584">
        <f>SUM(C33:C41)</f>
        <v>222658474</v>
      </c>
      <c r="D42" s="584">
        <f>SUM(D33:D41)</f>
        <v>1358425702</v>
      </c>
      <c r="E42" s="584">
        <f>SUM(E33:E41)</f>
        <v>1581084176</v>
      </c>
    </row>
    <row r="43" spans="1:6" ht="30" customHeight="1" x14ac:dyDescent="0.4">
      <c r="A43" s="974" t="s">
        <v>998</v>
      </c>
      <c r="B43" s="586" t="s">
        <v>999</v>
      </c>
      <c r="C43" s="587">
        <v>40000000</v>
      </c>
      <c r="D43" s="587">
        <v>41000000</v>
      </c>
      <c r="E43" s="587">
        <f t="shared" si="0"/>
        <v>81000000</v>
      </c>
    </row>
    <row r="44" spans="1:6" ht="30" customHeight="1" x14ac:dyDescent="0.4">
      <c r="A44" s="978"/>
      <c r="B44" s="582" t="s">
        <v>975</v>
      </c>
      <c r="C44" s="583">
        <v>2150000</v>
      </c>
      <c r="D44" s="583">
        <v>10000000</v>
      </c>
      <c r="E44" s="583">
        <f t="shared" si="0"/>
        <v>12150000</v>
      </c>
    </row>
    <row r="45" spans="1:6" ht="30" customHeight="1" x14ac:dyDescent="0.4">
      <c r="A45" s="978"/>
      <c r="B45" s="582" t="s">
        <v>1000</v>
      </c>
      <c r="C45" s="583">
        <v>0</v>
      </c>
      <c r="D45" s="583">
        <v>1500000000</v>
      </c>
      <c r="E45" s="583">
        <f t="shared" si="0"/>
        <v>1500000000</v>
      </c>
    </row>
    <row r="46" spans="1:6" ht="30" customHeight="1" x14ac:dyDescent="0.4">
      <c r="A46" s="978"/>
      <c r="B46" s="582" t="s">
        <v>976</v>
      </c>
      <c r="C46" s="583">
        <v>20000000</v>
      </c>
      <c r="D46" s="583">
        <v>8000000000</v>
      </c>
      <c r="E46" s="583">
        <f t="shared" si="0"/>
        <v>8020000000</v>
      </c>
    </row>
    <row r="47" spans="1:6" ht="30" customHeight="1" x14ac:dyDescent="0.4">
      <c r="A47" s="978"/>
      <c r="B47" s="582" t="s">
        <v>977</v>
      </c>
      <c r="C47" s="583">
        <v>450000</v>
      </c>
      <c r="D47" s="583">
        <v>2550000</v>
      </c>
      <c r="E47" s="583">
        <f t="shared" si="0"/>
        <v>3000000</v>
      </c>
    </row>
    <row r="48" spans="1:6" ht="30" customHeight="1" x14ac:dyDescent="0.4">
      <c r="A48" s="978"/>
      <c r="B48" s="582" t="s">
        <v>995</v>
      </c>
      <c r="C48" s="583">
        <v>2000000</v>
      </c>
      <c r="D48" s="583">
        <v>0</v>
      </c>
      <c r="E48" s="583">
        <f t="shared" si="0"/>
        <v>2000000</v>
      </c>
    </row>
    <row r="49" spans="1:5" ht="30" customHeight="1" x14ac:dyDescent="0.4">
      <c r="A49" s="978"/>
      <c r="B49" s="582" t="s">
        <v>1001</v>
      </c>
      <c r="C49" s="583">
        <v>2000000</v>
      </c>
      <c r="D49" s="583">
        <v>4000000</v>
      </c>
      <c r="E49" s="583">
        <f t="shared" si="0"/>
        <v>6000000</v>
      </c>
    </row>
    <row r="50" spans="1:5" ht="30" customHeight="1" x14ac:dyDescent="0.4">
      <c r="A50" s="978"/>
      <c r="B50" s="582" t="s">
        <v>996</v>
      </c>
      <c r="C50" s="583">
        <v>2300000</v>
      </c>
      <c r="D50" s="583">
        <v>3500000</v>
      </c>
      <c r="E50" s="583">
        <f t="shared" si="0"/>
        <v>5800000</v>
      </c>
    </row>
    <row r="51" spans="1:5" ht="30" customHeight="1" x14ac:dyDescent="0.4">
      <c r="A51" s="978"/>
      <c r="B51" s="582" t="s">
        <v>1002</v>
      </c>
      <c r="C51" s="583">
        <v>1000000</v>
      </c>
      <c r="D51" s="583">
        <v>1600000</v>
      </c>
      <c r="E51" s="583">
        <f t="shared" si="0"/>
        <v>2600000</v>
      </c>
    </row>
    <row r="52" spans="1:5" ht="30" customHeight="1" x14ac:dyDescent="0.4">
      <c r="A52" s="978"/>
      <c r="B52" s="582" t="s">
        <v>1003</v>
      </c>
      <c r="C52" s="583">
        <v>1500000</v>
      </c>
      <c r="D52" s="583">
        <v>21500000</v>
      </c>
      <c r="E52" s="583">
        <f t="shared" si="0"/>
        <v>23000000</v>
      </c>
    </row>
    <row r="53" spans="1:5" ht="30" customHeight="1" x14ac:dyDescent="0.4">
      <c r="A53" s="978"/>
      <c r="B53" s="582" t="s">
        <v>1004</v>
      </c>
      <c r="C53" s="583">
        <v>1500000</v>
      </c>
      <c r="D53" s="583">
        <v>6000000</v>
      </c>
      <c r="E53" s="583">
        <f t="shared" si="0"/>
        <v>7500000</v>
      </c>
    </row>
    <row r="54" spans="1:5" ht="30" customHeight="1" x14ac:dyDescent="0.4">
      <c r="A54" s="975"/>
      <c r="B54" s="582" t="s">
        <v>1005</v>
      </c>
      <c r="C54" s="583">
        <v>600000</v>
      </c>
      <c r="D54" s="583">
        <v>0</v>
      </c>
      <c r="E54" s="583">
        <f t="shared" si="0"/>
        <v>600000</v>
      </c>
    </row>
    <row r="55" spans="1:5" s="585" customFormat="1" ht="30" customHeight="1" x14ac:dyDescent="0.35">
      <c r="A55" s="987" t="s">
        <v>978</v>
      </c>
      <c r="B55" s="988"/>
      <c r="C55" s="958">
        <v>73500000</v>
      </c>
      <c r="D55" s="959">
        <v>9590150000</v>
      </c>
      <c r="E55" s="959">
        <f t="shared" si="0"/>
        <v>9663650000</v>
      </c>
    </row>
    <row r="56" spans="1:5" ht="30" customHeight="1" x14ac:dyDescent="0.4">
      <c r="A56" s="978" t="s">
        <v>368</v>
      </c>
      <c r="B56" s="582" t="s">
        <v>983</v>
      </c>
      <c r="C56" s="583">
        <v>9238749</v>
      </c>
      <c r="D56" s="583">
        <v>38879740</v>
      </c>
      <c r="E56" s="583">
        <f t="shared" si="0"/>
        <v>48118489</v>
      </c>
    </row>
    <row r="57" spans="1:5" ht="30" customHeight="1" x14ac:dyDescent="0.4">
      <c r="A57" s="978"/>
      <c r="B57" s="582" t="s">
        <v>975</v>
      </c>
      <c r="C57" s="583">
        <v>18749640</v>
      </c>
      <c r="D57" s="583">
        <v>59849155</v>
      </c>
      <c r="E57" s="583">
        <f t="shared" si="0"/>
        <v>78598795</v>
      </c>
    </row>
    <row r="58" spans="1:5" ht="30" customHeight="1" x14ac:dyDescent="0.4">
      <c r="A58" s="978"/>
      <c r="B58" s="582" t="s">
        <v>994</v>
      </c>
      <c r="C58" s="583">
        <v>305291805</v>
      </c>
      <c r="D58" s="583">
        <v>19000000000</v>
      </c>
      <c r="E58" s="583">
        <f t="shared" si="0"/>
        <v>19305291805</v>
      </c>
    </row>
    <row r="59" spans="1:5" ht="30" customHeight="1" x14ac:dyDescent="0.4">
      <c r="A59" s="978"/>
      <c r="B59" s="582" t="s">
        <v>1006</v>
      </c>
      <c r="C59" s="583">
        <v>0</v>
      </c>
      <c r="D59" s="583">
        <v>1538845000</v>
      </c>
      <c r="E59" s="583">
        <f t="shared" si="0"/>
        <v>1538845000</v>
      </c>
    </row>
    <row r="60" spans="1:5" ht="30" customHeight="1" x14ac:dyDescent="0.4">
      <c r="A60" s="978"/>
      <c r="B60" s="582" t="s">
        <v>1007</v>
      </c>
      <c r="C60" s="583">
        <v>130000000</v>
      </c>
      <c r="D60" s="583">
        <v>800000000</v>
      </c>
      <c r="E60" s="583">
        <f t="shared" si="0"/>
        <v>930000000</v>
      </c>
    </row>
    <row r="61" spans="1:5" ht="30" customHeight="1" x14ac:dyDescent="0.4">
      <c r="A61" s="978"/>
      <c r="B61" s="582" t="s">
        <v>1008</v>
      </c>
      <c r="C61" s="583">
        <v>110544039</v>
      </c>
      <c r="D61" s="583">
        <v>45000000</v>
      </c>
      <c r="E61" s="583">
        <f t="shared" si="0"/>
        <v>155544039</v>
      </c>
    </row>
    <row r="62" spans="1:5" ht="30" customHeight="1" x14ac:dyDescent="0.4">
      <c r="A62" s="978"/>
      <c r="B62" s="582" t="s">
        <v>1009</v>
      </c>
      <c r="C62" s="583">
        <v>0</v>
      </c>
      <c r="D62" s="583">
        <v>2000000</v>
      </c>
      <c r="E62" s="583">
        <f t="shared" si="0"/>
        <v>2000000</v>
      </c>
    </row>
    <row r="63" spans="1:5" ht="30" customHeight="1" x14ac:dyDescent="0.4">
      <c r="A63" s="978"/>
      <c r="B63" s="582" t="s">
        <v>1003</v>
      </c>
      <c r="C63" s="583">
        <v>2050000</v>
      </c>
      <c r="D63" s="583">
        <v>0</v>
      </c>
      <c r="E63" s="583">
        <f t="shared" si="0"/>
        <v>2050000</v>
      </c>
    </row>
    <row r="64" spans="1:5" ht="30" customHeight="1" x14ac:dyDescent="0.4">
      <c r="A64" s="978"/>
      <c r="B64" s="582" t="s">
        <v>1004</v>
      </c>
      <c r="C64" s="583">
        <v>1400000</v>
      </c>
      <c r="D64" s="583">
        <v>0</v>
      </c>
      <c r="E64" s="583">
        <f t="shared" si="0"/>
        <v>1400000</v>
      </c>
    </row>
    <row r="65" spans="1:5" ht="30" customHeight="1" x14ac:dyDescent="0.4">
      <c r="A65" s="975"/>
      <c r="B65" s="582" t="s">
        <v>1005</v>
      </c>
      <c r="C65" s="583">
        <v>2550000</v>
      </c>
      <c r="D65" s="583">
        <v>0</v>
      </c>
      <c r="E65" s="583">
        <f t="shared" si="0"/>
        <v>2550000</v>
      </c>
    </row>
    <row r="66" spans="1:5" s="585" customFormat="1" ht="30" customHeight="1" x14ac:dyDescent="0.35">
      <c r="A66" s="972" t="s">
        <v>978</v>
      </c>
      <c r="B66" s="973"/>
      <c r="C66" s="584">
        <v>579824233</v>
      </c>
      <c r="D66" s="584">
        <v>21484573895</v>
      </c>
      <c r="E66" s="584">
        <f t="shared" si="0"/>
        <v>22064398128</v>
      </c>
    </row>
    <row r="67" spans="1:5" ht="30" customHeight="1" x14ac:dyDescent="0.4">
      <c r="A67" s="974" t="s">
        <v>1010</v>
      </c>
      <c r="B67" s="586" t="s">
        <v>977</v>
      </c>
      <c r="C67" s="587">
        <v>620112</v>
      </c>
      <c r="D67" s="587">
        <v>3513968</v>
      </c>
      <c r="E67" s="587">
        <f t="shared" si="0"/>
        <v>4134080</v>
      </c>
    </row>
    <row r="68" spans="1:5" ht="30" customHeight="1" x14ac:dyDescent="0.4">
      <c r="A68" s="978"/>
      <c r="B68" s="582" t="s">
        <v>1011</v>
      </c>
      <c r="C68" s="583">
        <v>58005923</v>
      </c>
      <c r="D68" s="583">
        <v>12000000000</v>
      </c>
      <c r="E68" s="583">
        <f t="shared" si="0"/>
        <v>12058005923</v>
      </c>
    </row>
    <row r="69" spans="1:5" ht="30" customHeight="1" x14ac:dyDescent="0.4">
      <c r="A69" s="978"/>
      <c r="B69" s="595" t="s">
        <v>1012</v>
      </c>
      <c r="C69" s="596">
        <v>0</v>
      </c>
      <c r="D69" s="596">
        <v>3683333333</v>
      </c>
      <c r="E69" s="596">
        <f t="shared" si="0"/>
        <v>3683333333</v>
      </c>
    </row>
    <row r="70" spans="1:5" ht="30" customHeight="1" x14ac:dyDescent="0.4">
      <c r="A70" s="978"/>
      <c r="B70" s="582" t="s">
        <v>983</v>
      </c>
      <c r="C70" s="583">
        <v>3465000</v>
      </c>
      <c r="D70" s="583">
        <v>19635000</v>
      </c>
      <c r="E70" s="583">
        <f t="shared" si="0"/>
        <v>23100000</v>
      </c>
    </row>
    <row r="71" spans="1:5" ht="30" customHeight="1" x14ac:dyDescent="0.4">
      <c r="A71" s="978"/>
      <c r="B71" s="582" t="s">
        <v>975</v>
      </c>
      <c r="C71" s="583">
        <v>474732</v>
      </c>
      <c r="D71" s="583">
        <v>1385182</v>
      </c>
      <c r="E71" s="583">
        <f t="shared" si="0"/>
        <v>1859914</v>
      </c>
    </row>
    <row r="72" spans="1:5" ht="30" customHeight="1" x14ac:dyDescent="0.4">
      <c r="A72" s="978"/>
      <c r="B72" s="582" t="s">
        <v>976</v>
      </c>
      <c r="C72" s="583">
        <v>13475000</v>
      </c>
      <c r="D72" s="583">
        <v>14500000</v>
      </c>
      <c r="E72" s="583">
        <f t="shared" si="0"/>
        <v>27975000</v>
      </c>
    </row>
    <row r="73" spans="1:5" ht="30" customHeight="1" x14ac:dyDescent="0.4">
      <c r="A73" s="978"/>
      <c r="B73" s="582" t="s">
        <v>1005</v>
      </c>
      <c r="C73" s="583">
        <v>141150</v>
      </c>
      <c r="D73" s="583">
        <v>799850</v>
      </c>
      <c r="E73" s="583">
        <f t="shared" si="0"/>
        <v>941000</v>
      </c>
    </row>
    <row r="74" spans="1:5" ht="30" customHeight="1" x14ac:dyDescent="0.4">
      <c r="A74" s="975"/>
      <c r="B74" s="582" t="s">
        <v>1013</v>
      </c>
      <c r="C74" s="583">
        <v>19790000</v>
      </c>
      <c r="D74" s="583">
        <v>0</v>
      </c>
      <c r="E74" s="583">
        <f t="shared" ref="E74:E135" si="2">C74+D74</f>
        <v>19790000</v>
      </c>
    </row>
    <row r="75" spans="1:5" s="598" customFormat="1" ht="30" customHeight="1" x14ac:dyDescent="0.35">
      <c r="A75" s="989" t="s">
        <v>978</v>
      </c>
      <c r="B75" s="990"/>
      <c r="C75" s="597">
        <v>95971917</v>
      </c>
      <c r="D75" s="597">
        <v>12039834000</v>
      </c>
      <c r="E75" s="597">
        <f t="shared" si="2"/>
        <v>12135805917</v>
      </c>
    </row>
    <row r="76" spans="1:5" s="598" customFormat="1" ht="30" customHeight="1" x14ac:dyDescent="0.35">
      <c r="A76" s="976" t="s">
        <v>1014</v>
      </c>
      <c r="B76" s="977"/>
      <c r="C76" s="599">
        <f>C69</f>
        <v>0</v>
      </c>
      <c r="D76" s="599">
        <f t="shared" ref="D76:E76" si="3">D69</f>
        <v>3683333333</v>
      </c>
      <c r="E76" s="599">
        <f t="shared" si="3"/>
        <v>3683333333</v>
      </c>
    </row>
    <row r="77" spans="1:5" ht="30" customHeight="1" x14ac:dyDescent="0.4">
      <c r="A77" s="974" t="s">
        <v>1015</v>
      </c>
      <c r="B77" s="586" t="s">
        <v>975</v>
      </c>
      <c r="C77" s="587">
        <v>510808</v>
      </c>
      <c r="D77" s="587">
        <v>510808</v>
      </c>
      <c r="E77" s="587">
        <f t="shared" si="2"/>
        <v>1021616</v>
      </c>
    </row>
    <row r="78" spans="1:5" ht="30" customHeight="1" x14ac:dyDescent="0.4">
      <c r="A78" s="978"/>
      <c r="B78" s="582" t="s">
        <v>1016</v>
      </c>
      <c r="C78" s="583">
        <v>0</v>
      </c>
      <c r="D78" s="583">
        <v>1848696000</v>
      </c>
      <c r="E78" s="583">
        <f t="shared" si="2"/>
        <v>1848696000</v>
      </c>
    </row>
    <row r="79" spans="1:5" ht="30" customHeight="1" x14ac:dyDescent="0.4">
      <c r="A79" s="978"/>
      <c r="B79" s="582" t="s">
        <v>1017</v>
      </c>
      <c r="C79" s="583">
        <v>11010703</v>
      </c>
      <c r="D79" s="583">
        <v>9151304000</v>
      </c>
      <c r="E79" s="583">
        <f t="shared" si="2"/>
        <v>9162314703</v>
      </c>
    </row>
    <row r="80" spans="1:5" ht="30" customHeight="1" x14ac:dyDescent="0.4">
      <c r="A80" s="975"/>
      <c r="B80" s="582" t="s">
        <v>1018</v>
      </c>
      <c r="C80" s="583">
        <v>2598836</v>
      </c>
      <c r="D80" s="583">
        <v>2500000000</v>
      </c>
      <c r="E80" s="583">
        <f t="shared" si="2"/>
        <v>2502598836</v>
      </c>
    </row>
    <row r="81" spans="1:5" s="585" customFormat="1" ht="30" customHeight="1" x14ac:dyDescent="0.35">
      <c r="A81" s="972" t="s">
        <v>978</v>
      </c>
      <c r="B81" s="973"/>
      <c r="C81" s="584">
        <f>SUM(C77:C80)</f>
        <v>14120347</v>
      </c>
      <c r="D81" s="584">
        <v>13500510808</v>
      </c>
      <c r="E81" s="584">
        <f t="shared" si="2"/>
        <v>13514631155</v>
      </c>
    </row>
    <row r="82" spans="1:5" ht="30" customHeight="1" x14ac:dyDescent="0.4">
      <c r="A82" s="974" t="s">
        <v>1019</v>
      </c>
      <c r="B82" s="586" t="s">
        <v>1020</v>
      </c>
      <c r="C82" s="587">
        <v>0</v>
      </c>
      <c r="D82" s="587">
        <v>25000000</v>
      </c>
      <c r="E82" s="587">
        <f t="shared" si="2"/>
        <v>25000000</v>
      </c>
    </row>
    <row r="83" spans="1:5" ht="30" customHeight="1" x14ac:dyDescent="0.4">
      <c r="A83" s="978"/>
      <c r="B83" s="582" t="s">
        <v>1021</v>
      </c>
      <c r="C83" s="583">
        <v>40000000</v>
      </c>
      <c r="D83" s="583">
        <v>120000000</v>
      </c>
      <c r="E83" s="583">
        <f t="shared" si="2"/>
        <v>160000000</v>
      </c>
    </row>
    <row r="84" spans="1:5" ht="30" customHeight="1" x14ac:dyDescent="0.4">
      <c r="A84" s="978"/>
      <c r="B84" s="582" t="s">
        <v>1000</v>
      </c>
      <c r="C84" s="583">
        <v>17090284</v>
      </c>
      <c r="D84" s="583">
        <v>96844913</v>
      </c>
      <c r="E84" s="583">
        <f t="shared" si="2"/>
        <v>113935197</v>
      </c>
    </row>
    <row r="85" spans="1:5" ht="30" customHeight="1" x14ac:dyDescent="0.4">
      <c r="A85" s="978"/>
      <c r="B85" s="582" t="s">
        <v>976</v>
      </c>
      <c r="C85" s="583">
        <v>3582976</v>
      </c>
      <c r="D85" s="583">
        <v>2094359</v>
      </c>
      <c r="E85" s="583">
        <f t="shared" si="2"/>
        <v>5677335</v>
      </c>
    </row>
    <row r="86" spans="1:5" ht="30" customHeight="1" x14ac:dyDescent="0.4">
      <c r="A86" s="978"/>
      <c r="B86" s="582" t="s">
        <v>997</v>
      </c>
      <c r="C86" s="583">
        <v>1590632</v>
      </c>
      <c r="D86" s="583">
        <v>5945796</v>
      </c>
      <c r="E86" s="583">
        <f t="shared" si="2"/>
        <v>7536428</v>
      </c>
    </row>
    <row r="87" spans="1:5" ht="30" customHeight="1" x14ac:dyDescent="0.4">
      <c r="A87" s="978"/>
      <c r="B87" s="582" t="s">
        <v>1022</v>
      </c>
      <c r="C87" s="583">
        <v>0</v>
      </c>
      <c r="D87" s="583">
        <v>1152187</v>
      </c>
      <c r="E87" s="583">
        <f t="shared" si="2"/>
        <v>1152187</v>
      </c>
    </row>
    <row r="88" spans="1:5" ht="30" customHeight="1" x14ac:dyDescent="0.4">
      <c r="A88" s="978"/>
      <c r="B88" s="582" t="s">
        <v>1023</v>
      </c>
      <c r="C88" s="583">
        <v>4500000000</v>
      </c>
      <c r="D88" s="583">
        <v>8346619093</v>
      </c>
      <c r="E88" s="583">
        <f t="shared" si="2"/>
        <v>12846619093</v>
      </c>
    </row>
    <row r="89" spans="1:5" ht="30" customHeight="1" x14ac:dyDescent="0.4">
      <c r="A89" s="978"/>
      <c r="B89" s="582" t="s">
        <v>1024</v>
      </c>
      <c r="C89" s="583">
        <v>596300000</v>
      </c>
      <c r="D89" s="583">
        <v>21944764000</v>
      </c>
      <c r="E89" s="583">
        <f t="shared" si="2"/>
        <v>22541064000</v>
      </c>
    </row>
    <row r="90" spans="1:5" ht="30" customHeight="1" x14ac:dyDescent="0.4">
      <c r="A90" s="978"/>
      <c r="B90" s="582" t="s">
        <v>1025</v>
      </c>
      <c r="C90" s="583">
        <v>438639000</v>
      </c>
      <c r="D90" s="583">
        <v>438354968</v>
      </c>
      <c r="E90" s="583">
        <f t="shared" si="2"/>
        <v>876993968</v>
      </c>
    </row>
    <row r="91" spans="1:5" ht="30" customHeight="1" x14ac:dyDescent="0.4">
      <c r="A91" s="975"/>
      <c r="B91" s="582" t="s">
        <v>1026</v>
      </c>
      <c r="C91" s="583">
        <v>34000000</v>
      </c>
      <c r="D91" s="583">
        <v>34000000</v>
      </c>
      <c r="E91" s="583">
        <f t="shared" si="2"/>
        <v>68000000</v>
      </c>
    </row>
    <row r="92" spans="1:5" s="585" customFormat="1" ht="30" customHeight="1" x14ac:dyDescent="0.35">
      <c r="A92" s="987" t="s">
        <v>978</v>
      </c>
      <c r="B92" s="988"/>
      <c r="C92" s="958">
        <f>SUM(C82:C91)</f>
        <v>5631202892</v>
      </c>
      <c r="D92" s="958">
        <f>SUM(D82:D91)</f>
        <v>31014775316</v>
      </c>
      <c r="E92" s="959">
        <f t="shared" ref="E92" si="4">SUM(E82:E91)</f>
        <v>36645978208</v>
      </c>
    </row>
    <row r="93" spans="1:5" ht="30" customHeight="1" x14ac:dyDescent="0.4">
      <c r="A93" s="978" t="s">
        <v>362</v>
      </c>
      <c r="B93" s="582" t="s">
        <v>1027</v>
      </c>
      <c r="C93" s="583">
        <v>33750000</v>
      </c>
      <c r="D93" s="583">
        <v>11250000</v>
      </c>
      <c r="E93" s="583">
        <f t="shared" si="2"/>
        <v>45000000</v>
      </c>
    </row>
    <row r="94" spans="1:5" ht="30" customHeight="1" x14ac:dyDescent="0.4">
      <c r="A94" s="978"/>
      <c r="B94" s="595" t="s">
        <v>1012</v>
      </c>
      <c r="C94" s="596">
        <v>33750000</v>
      </c>
      <c r="D94" s="596">
        <v>11250000</v>
      </c>
      <c r="E94" s="596">
        <f t="shared" si="2"/>
        <v>45000000</v>
      </c>
    </row>
    <row r="95" spans="1:5" ht="30" customHeight="1" x14ac:dyDescent="0.4">
      <c r="A95" s="978"/>
      <c r="B95" s="582" t="s">
        <v>983</v>
      </c>
      <c r="C95" s="583">
        <v>1727905802</v>
      </c>
      <c r="D95" s="583">
        <v>12000000000</v>
      </c>
      <c r="E95" s="583">
        <f t="shared" si="2"/>
        <v>13727905802</v>
      </c>
    </row>
    <row r="96" spans="1:5" ht="30" customHeight="1" x14ac:dyDescent="0.4">
      <c r="A96" s="978"/>
      <c r="B96" s="595" t="s">
        <v>1012</v>
      </c>
      <c r="C96" s="596">
        <v>551744338</v>
      </c>
      <c r="D96" s="596">
        <v>6500000000</v>
      </c>
      <c r="E96" s="596">
        <f t="shared" si="2"/>
        <v>7051744338</v>
      </c>
    </row>
    <row r="97" spans="1:5" ht="30" customHeight="1" x14ac:dyDescent="0.4">
      <c r="A97" s="978"/>
      <c r="B97" s="582" t="s">
        <v>975</v>
      </c>
      <c r="C97" s="583">
        <v>13499922</v>
      </c>
      <c r="D97" s="583">
        <v>76438600</v>
      </c>
      <c r="E97" s="583">
        <f t="shared" si="2"/>
        <v>89938522</v>
      </c>
    </row>
    <row r="98" spans="1:5" ht="30" customHeight="1" x14ac:dyDescent="0.4">
      <c r="A98" s="978"/>
      <c r="B98" s="582" t="s">
        <v>994</v>
      </c>
      <c r="C98" s="583">
        <v>8743383</v>
      </c>
      <c r="D98" s="583">
        <v>36937823</v>
      </c>
      <c r="E98" s="583">
        <f t="shared" si="2"/>
        <v>45681206</v>
      </c>
    </row>
    <row r="99" spans="1:5" ht="30" customHeight="1" x14ac:dyDescent="0.4">
      <c r="A99" s="978"/>
      <c r="B99" s="582" t="s">
        <v>1022</v>
      </c>
      <c r="C99" s="583">
        <v>4055000</v>
      </c>
      <c r="D99" s="583">
        <v>220863</v>
      </c>
      <c r="E99" s="583">
        <f t="shared" si="2"/>
        <v>4275863</v>
      </c>
    </row>
    <row r="100" spans="1:5" ht="30" customHeight="1" x14ac:dyDescent="0.4">
      <c r="A100" s="978"/>
      <c r="B100" s="595" t="s">
        <v>1012</v>
      </c>
      <c r="C100" s="596">
        <v>4055000</v>
      </c>
      <c r="D100" s="596">
        <v>220863</v>
      </c>
      <c r="E100" s="596">
        <f t="shared" si="2"/>
        <v>4275863</v>
      </c>
    </row>
    <row r="101" spans="1:5" ht="30" customHeight="1" x14ac:dyDescent="0.4">
      <c r="A101" s="975"/>
      <c r="B101" s="582" t="s">
        <v>1028</v>
      </c>
      <c r="C101" s="583">
        <v>86800</v>
      </c>
      <c r="D101" s="583">
        <v>1360000</v>
      </c>
      <c r="E101" s="583">
        <f t="shared" si="2"/>
        <v>1446800</v>
      </c>
    </row>
    <row r="102" spans="1:5" s="585" customFormat="1" ht="30" customHeight="1" x14ac:dyDescent="0.35">
      <c r="A102" s="991" t="s">
        <v>978</v>
      </c>
      <c r="B102" s="992"/>
      <c r="C102" s="584">
        <v>1788040907</v>
      </c>
      <c r="D102" s="584">
        <v>12126207286</v>
      </c>
      <c r="E102" s="584">
        <f t="shared" si="2"/>
        <v>13914248193</v>
      </c>
    </row>
    <row r="103" spans="1:5" s="585" customFormat="1" ht="30" customHeight="1" x14ac:dyDescent="0.35">
      <c r="A103" s="976" t="s">
        <v>1014</v>
      </c>
      <c r="B103" s="977"/>
      <c r="C103" s="600">
        <v>589549338</v>
      </c>
      <c r="D103" s="600">
        <v>6511470863</v>
      </c>
      <c r="E103" s="600">
        <f t="shared" si="2"/>
        <v>7101020201</v>
      </c>
    </row>
    <row r="104" spans="1:5" ht="30" customHeight="1" x14ac:dyDescent="0.4">
      <c r="A104" s="974" t="s">
        <v>363</v>
      </c>
      <c r="B104" s="582" t="s">
        <v>983</v>
      </c>
      <c r="C104" s="583">
        <v>739328</v>
      </c>
      <c r="D104" s="583">
        <v>3111339</v>
      </c>
      <c r="E104" s="583">
        <f t="shared" si="2"/>
        <v>3850667</v>
      </c>
    </row>
    <row r="105" spans="1:5" ht="30" customHeight="1" x14ac:dyDescent="0.4">
      <c r="A105" s="978"/>
      <c r="B105" s="582" t="s">
        <v>975</v>
      </c>
      <c r="C105" s="583">
        <v>3020443</v>
      </c>
      <c r="D105" s="583">
        <v>30229631</v>
      </c>
      <c r="E105" s="583">
        <f t="shared" si="2"/>
        <v>33250074</v>
      </c>
    </row>
    <row r="106" spans="1:5" ht="30" customHeight="1" x14ac:dyDescent="0.4">
      <c r="A106" s="978"/>
      <c r="B106" s="582" t="s">
        <v>976</v>
      </c>
      <c r="C106" s="583">
        <v>4486021</v>
      </c>
      <c r="D106" s="583">
        <v>17319452</v>
      </c>
      <c r="E106" s="583">
        <f t="shared" si="2"/>
        <v>21805473</v>
      </c>
    </row>
    <row r="107" spans="1:5" ht="30" customHeight="1" x14ac:dyDescent="0.4">
      <c r="A107" s="975"/>
      <c r="B107" s="582" t="s">
        <v>994</v>
      </c>
      <c r="C107" s="583">
        <v>130164208</v>
      </c>
      <c r="D107" s="583">
        <v>226117106</v>
      </c>
      <c r="E107" s="583">
        <f t="shared" si="2"/>
        <v>356281314</v>
      </c>
    </row>
    <row r="108" spans="1:5" s="585" customFormat="1" ht="30" customHeight="1" x14ac:dyDescent="0.35">
      <c r="A108" s="972" t="s">
        <v>978</v>
      </c>
      <c r="B108" s="973"/>
      <c r="C108" s="584">
        <f>SUM(C104+C105+C106+C107)</f>
        <v>138410000</v>
      </c>
      <c r="D108" s="584">
        <f>SUM(D104+D105+D106+D107)</f>
        <v>276777528</v>
      </c>
      <c r="E108" s="584">
        <f t="shared" si="2"/>
        <v>415187528</v>
      </c>
    </row>
    <row r="109" spans="1:5" ht="30" customHeight="1" x14ac:dyDescent="0.4">
      <c r="A109" s="974" t="s">
        <v>364</v>
      </c>
      <c r="B109" s="586" t="s">
        <v>983</v>
      </c>
      <c r="C109" s="587">
        <v>2392388</v>
      </c>
      <c r="D109" s="587">
        <v>700000000</v>
      </c>
      <c r="E109" s="587">
        <f t="shared" si="2"/>
        <v>702392388</v>
      </c>
    </row>
    <row r="110" spans="1:5" ht="30" customHeight="1" x14ac:dyDescent="0.4">
      <c r="A110" s="978"/>
      <c r="B110" s="582" t="s">
        <v>975</v>
      </c>
      <c r="C110" s="583">
        <v>48678489</v>
      </c>
      <c r="D110" s="583">
        <v>497521889</v>
      </c>
      <c r="E110" s="583">
        <f t="shared" si="2"/>
        <v>546200378</v>
      </c>
    </row>
    <row r="111" spans="1:5" ht="30" customHeight="1" x14ac:dyDescent="0.4">
      <c r="A111" s="978"/>
      <c r="B111" s="582" t="s">
        <v>994</v>
      </c>
      <c r="C111" s="583">
        <v>80000000</v>
      </c>
      <c r="D111" s="583">
        <v>700000000</v>
      </c>
      <c r="E111" s="583">
        <f t="shared" si="2"/>
        <v>780000000</v>
      </c>
    </row>
    <row r="112" spans="1:5" ht="30" customHeight="1" x14ac:dyDescent="0.4">
      <c r="A112" s="975"/>
      <c r="B112" s="582" t="s">
        <v>1029</v>
      </c>
      <c r="C112" s="583">
        <v>347880</v>
      </c>
      <c r="D112" s="583">
        <v>521820</v>
      </c>
      <c r="E112" s="583">
        <f t="shared" si="2"/>
        <v>869700</v>
      </c>
    </row>
    <row r="113" spans="1:5" s="585" customFormat="1" ht="30" customHeight="1" x14ac:dyDescent="0.35">
      <c r="A113" s="972" t="s">
        <v>978</v>
      </c>
      <c r="B113" s="973"/>
      <c r="C113" s="584">
        <f>SUM(C109:C112)</f>
        <v>131418757</v>
      </c>
      <c r="D113" s="584">
        <f t="shared" ref="D113:E113" si="5">SUM(D109:D112)</f>
        <v>1898043709</v>
      </c>
      <c r="E113" s="584">
        <f t="shared" si="5"/>
        <v>2029462466</v>
      </c>
    </row>
    <row r="114" spans="1:5" ht="30" customHeight="1" x14ac:dyDescent="0.4">
      <c r="A114" s="974" t="s">
        <v>365</v>
      </c>
      <c r="B114" s="586" t="s">
        <v>975</v>
      </c>
      <c r="C114" s="587">
        <v>6651368</v>
      </c>
      <c r="D114" s="587">
        <v>18034352</v>
      </c>
      <c r="E114" s="587">
        <f t="shared" si="2"/>
        <v>24685720</v>
      </c>
    </row>
    <row r="115" spans="1:5" ht="30" customHeight="1" x14ac:dyDescent="0.4">
      <c r="A115" s="978"/>
      <c r="B115" s="582" t="s">
        <v>976</v>
      </c>
      <c r="C115" s="583">
        <v>38128825</v>
      </c>
      <c r="D115" s="583">
        <v>49740813</v>
      </c>
      <c r="E115" s="583">
        <f t="shared" si="2"/>
        <v>87869638</v>
      </c>
    </row>
    <row r="116" spans="1:5" ht="30" customHeight="1" x14ac:dyDescent="0.4">
      <c r="A116" s="975"/>
      <c r="B116" s="582" t="s">
        <v>994</v>
      </c>
      <c r="C116" s="583">
        <v>2775107</v>
      </c>
      <c r="D116" s="583">
        <v>11726159</v>
      </c>
      <c r="E116" s="583">
        <f t="shared" si="2"/>
        <v>14501266</v>
      </c>
    </row>
    <row r="117" spans="1:5" s="585" customFormat="1" ht="30" customHeight="1" x14ac:dyDescent="0.35">
      <c r="A117" s="972" t="s">
        <v>978</v>
      </c>
      <c r="B117" s="973"/>
      <c r="C117" s="584">
        <v>47555300</v>
      </c>
      <c r="D117" s="584">
        <v>79501324</v>
      </c>
      <c r="E117" s="584">
        <f t="shared" si="2"/>
        <v>127056624</v>
      </c>
    </row>
    <row r="118" spans="1:5" s="585" customFormat="1" ht="30" customHeight="1" x14ac:dyDescent="0.35">
      <c r="A118" s="588" t="s">
        <v>1030</v>
      </c>
      <c r="B118" s="589" t="s">
        <v>1031</v>
      </c>
      <c r="C118" s="590">
        <v>622500</v>
      </c>
      <c r="D118" s="590">
        <v>5602500</v>
      </c>
      <c r="E118" s="590">
        <f t="shared" si="2"/>
        <v>6225000</v>
      </c>
    </row>
    <row r="119" spans="1:5" ht="30" customHeight="1" x14ac:dyDescent="0.4">
      <c r="A119" s="974" t="s">
        <v>1032</v>
      </c>
      <c r="B119" s="586" t="s">
        <v>975</v>
      </c>
      <c r="C119" s="587">
        <v>979854</v>
      </c>
      <c r="D119" s="587">
        <v>2634844</v>
      </c>
      <c r="E119" s="587">
        <f t="shared" si="2"/>
        <v>3614698</v>
      </c>
    </row>
    <row r="120" spans="1:5" ht="30" customHeight="1" x14ac:dyDescent="0.4">
      <c r="A120" s="975"/>
      <c r="B120" s="582" t="s">
        <v>1033</v>
      </c>
      <c r="C120" s="583">
        <v>5614640</v>
      </c>
      <c r="D120" s="583">
        <v>11321597</v>
      </c>
      <c r="E120" s="583">
        <f t="shared" si="2"/>
        <v>16936237</v>
      </c>
    </row>
    <row r="121" spans="1:5" s="585" customFormat="1" ht="30" customHeight="1" x14ac:dyDescent="0.35">
      <c r="A121" s="972" t="s">
        <v>978</v>
      </c>
      <c r="B121" s="973"/>
      <c r="C121" s="584">
        <v>6594494</v>
      </c>
      <c r="D121" s="584">
        <v>13956441</v>
      </c>
      <c r="E121" s="584">
        <f t="shared" si="2"/>
        <v>20550935</v>
      </c>
    </row>
    <row r="122" spans="1:5" ht="30" customHeight="1" x14ac:dyDescent="0.4">
      <c r="A122" s="974" t="s">
        <v>1034</v>
      </c>
      <c r="B122" s="586" t="s">
        <v>976</v>
      </c>
      <c r="C122" s="587">
        <v>2359966</v>
      </c>
      <c r="D122" s="587">
        <v>0</v>
      </c>
      <c r="E122" s="587">
        <f t="shared" si="2"/>
        <v>2359966</v>
      </c>
    </row>
    <row r="123" spans="1:5" ht="30" customHeight="1" x14ac:dyDescent="0.4">
      <c r="A123" s="975"/>
      <c r="B123" s="582" t="s">
        <v>994</v>
      </c>
      <c r="C123" s="583">
        <v>1573061</v>
      </c>
      <c r="D123" s="583">
        <v>6646939</v>
      </c>
      <c r="E123" s="583">
        <f t="shared" si="2"/>
        <v>8220000</v>
      </c>
    </row>
    <row r="124" spans="1:5" s="585" customFormat="1" ht="30" customHeight="1" x14ac:dyDescent="0.35">
      <c r="A124" s="972" t="s">
        <v>978</v>
      </c>
      <c r="B124" s="973"/>
      <c r="C124" s="601">
        <v>3933027</v>
      </c>
      <c r="D124" s="601">
        <v>6646939</v>
      </c>
      <c r="E124" s="601">
        <f t="shared" si="2"/>
        <v>10579966</v>
      </c>
    </row>
    <row r="125" spans="1:5" ht="30" customHeight="1" x14ac:dyDescent="0.35">
      <c r="A125" s="588" t="s">
        <v>1035</v>
      </c>
      <c r="B125" s="589" t="s">
        <v>976</v>
      </c>
      <c r="C125" s="590">
        <v>1478439</v>
      </c>
      <c r="D125" s="590">
        <v>3942503</v>
      </c>
      <c r="E125" s="590">
        <f t="shared" si="2"/>
        <v>5420942</v>
      </c>
    </row>
    <row r="126" spans="1:5" ht="30" customHeight="1" x14ac:dyDescent="0.4">
      <c r="A126" s="974" t="s">
        <v>1036</v>
      </c>
      <c r="B126" s="586" t="s">
        <v>1018</v>
      </c>
      <c r="C126" s="587">
        <v>0</v>
      </c>
      <c r="D126" s="587">
        <v>687565</v>
      </c>
      <c r="E126" s="587">
        <f t="shared" si="2"/>
        <v>687565</v>
      </c>
    </row>
    <row r="127" spans="1:5" ht="30" customHeight="1" x14ac:dyDescent="0.4">
      <c r="A127" s="975"/>
      <c r="B127" s="582" t="s">
        <v>1028</v>
      </c>
      <c r="C127" s="583">
        <v>0</v>
      </c>
      <c r="D127" s="583">
        <v>1290365</v>
      </c>
      <c r="E127" s="583">
        <f t="shared" si="2"/>
        <v>1290365</v>
      </c>
    </row>
    <row r="128" spans="1:5" s="585" customFormat="1" ht="30" customHeight="1" x14ac:dyDescent="0.35">
      <c r="A128" s="972" t="s">
        <v>978</v>
      </c>
      <c r="B128" s="973"/>
      <c r="C128" s="584">
        <v>0</v>
      </c>
      <c r="D128" s="584">
        <v>1977930</v>
      </c>
      <c r="E128" s="584">
        <f t="shared" si="2"/>
        <v>1977930</v>
      </c>
    </row>
    <row r="129" spans="1:5" s="603" customFormat="1" ht="30" customHeight="1" x14ac:dyDescent="0.4">
      <c r="A129" s="602" t="s">
        <v>1037</v>
      </c>
      <c r="B129" s="586" t="s">
        <v>1022</v>
      </c>
      <c r="C129" s="587">
        <v>1660450</v>
      </c>
      <c r="D129" s="587">
        <v>1347450</v>
      </c>
      <c r="E129" s="587">
        <f t="shared" si="2"/>
        <v>3007900</v>
      </c>
    </row>
    <row r="130" spans="1:5" s="585" customFormat="1" ht="30" customHeight="1" x14ac:dyDescent="0.35">
      <c r="A130" s="976" t="s">
        <v>1014</v>
      </c>
      <c r="B130" s="977"/>
      <c r="C130" s="600">
        <v>1660450</v>
      </c>
      <c r="D130" s="600">
        <v>1347450</v>
      </c>
      <c r="E130" s="600">
        <f t="shared" si="2"/>
        <v>3007900</v>
      </c>
    </row>
    <row r="131" spans="1:5" ht="30" customHeight="1" x14ac:dyDescent="0.4">
      <c r="A131" s="974" t="s">
        <v>369</v>
      </c>
      <c r="B131" s="586" t="s">
        <v>983</v>
      </c>
      <c r="C131" s="587">
        <v>617647</v>
      </c>
      <c r="D131" s="587">
        <v>3500000</v>
      </c>
      <c r="E131" s="587">
        <f t="shared" si="2"/>
        <v>4117647</v>
      </c>
    </row>
    <row r="132" spans="1:5" ht="30" customHeight="1" x14ac:dyDescent="0.4">
      <c r="A132" s="978"/>
      <c r="B132" s="582" t="s">
        <v>975</v>
      </c>
      <c r="C132" s="583">
        <v>4493058</v>
      </c>
      <c r="D132" s="583">
        <v>18985323</v>
      </c>
      <c r="E132" s="583">
        <f t="shared" si="2"/>
        <v>23478381</v>
      </c>
    </row>
    <row r="133" spans="1:5" ht="30" customHeight="1" x14ac:dyDescent="0.4">
      <c r="A133" s="978"/>
      <c r="B133" s="582" t="s">
        <v>977</v>
      </c>
      <c r="C133" s="583">
        <v>1121998</v>
      </c>
      <c r="D133" s="583">
        <v>6357985</v>
      </c>
      <c r="E133" s="583">
        <f t="shared" si="2"/>
        <v>7479983</v>
      </c>
    </row>
    <row r="134" spans="1:5" ht="30" customHeight="1" x14ac:dyDescent="0.4">
      <c r="A134" s="975"/>
      <c r="B134" s="582" t="s">
        <v>1022</v>
      </c>
      <c r="C134" s="583">
        <v>0</v>
      </c>
      <c r="D134" s="583">
        <v>7765482</v>
      </c>
      <c r="E134" s="583">
        <f t="shared" si="2"/>
        <v>7765482</v>
      </c>
    </row>
    <row r="135" spans="1:5" s="585" customFormat="1" ht="30" customHeight="1" x14ac:dyDescent="0.35">
      <c r="A135" s="976" t="s">
        <v>1014</v>
      </c>
      <c r="B135" s="977"/>
      <c r="C135" s="600">
        <v>6232703</v>
      </c>
      <c r="D135" s="600">
        <v>36608790</v>
      </c>
      <c r="E135" s="600">
        <f t="shared" si="2"/>
        <v>42841493</v>
      </c>
    </row>
    <row r="136" spans="1:5" ht="30" customHeight="1" x14ac:dyDescent="0.35">
      <c r="A136" s="1001" t="s">
        <v>242</v>
      </c>
      <c r="B136" s="1002"/>
      <c r="C136" s="604">
        <f>C12+C15+C19+C20+C27+C32+C42+C55+C66+C75+C81+C92+C102+C108+C117+C121+C124+C125+C128+C130+C135+C113+C118</f>
        <v>10142035961</v>
      </c>
      <c r="D136" s="604">
        <f>D12+D15+D19+D20+D27+D32+D42+D55+D66+D75+D81+D92+D102+D108+D117+D121+D124+D125+D128+D130+D135+D113+D118</f>
        <v>109587036655</v>
      </c>
      <c r="E136" s="604">
        <f>E12+E15+E19+E20+E27+E32+E42+E55+E66+E75+E81+E92+E102+E108+E117+E121+E124+E125+E128+E130+E135+E113+E118</f>
        <v>119729072616</v>
      </c>
    </row>
    <row r="137" spans="1:5" ht="30" customHeight="1" x14ac:dyDescent="0.4">
      <c r="A137" s="968" t="s">
        <v>948</v>
      </c>
      <c r="B137" s="969"/>
      <c r="C137" s="605">
        <v>6049694944</v>
      </c>
      <c r="D137" s="605">
        <v>51444666504</v>
      </c>
      <c r="E137" s="605">
        <v>57494361448</v>
      </c>
    </row>
    <row r="138" spans="1:5" ht="30" customHeight="1" x14ac:dyDescent="0.4">
      <c r="A138" s="970" t="s">
        <v>949</v>
      </c>
      <c r="B138" s="971"/>
      <c r="C138" s="606">
        <v>4092341017</v>
      </c>
      <c r="D138" s="606">
        <v>58142370151</v>
      </c>
      <c r="E138" s="606">
        <v>62234711168</v>
      </c>
    </row>
    <row r="139" spans="1:5" ht="30" customHeight="1" x14ac:dyDescent="0.4">
      <c r="A139" s="993" t="s">
        <v>950</v>
      </c>
      <c r="B139" s="994"/>
      <c r="C139" s="607">
        <v>597442491</v>
      </c>
      <c r="D139" s="607">
        <v>10232760436</v>
      </c>
      <c r="E139" s="608">
        <v>10830202927</v>
      </c>
    </row>
    <row r="140" spans="1:5" ht="30" customHeight="1" x14ac:dyDescent="0.4">
      <c r="A140" s="995" t="s">
        <v>1038</v>
      </c>
      <c r="B140" s="996"/>
      <c r="C140" s="609">
        <v>4416558711</v>
      </c>
      <c r="D140" s="610">
        <v>75993514397</v>
      </c>
      <c r="E140" s="609">
        <v>80410073108</v>
      </c>
    </row>
    <row r="141" spans="1:5" ht="30" customHeight="1" x14ac:dyDescent="0.4">
      <c r="A141" s="997" t="s">
        <v>1039</v>
      </c>
      <c r="B141" s="998"/>
      <c r="C141" s="609">
        <v>5568939000</v>
      </c>
      <c r="D141" s="610">
        <v>30763738061</v>
      </c>
      <c r="E141" s="609">
        <v>36332677061</v>
      </c>
    </row>
    <row r="142" spans="1:5" ht="30" customHeight="1" x14ac:dyDescent="0.4">
      <c r="A142" s="999" t="s">
        <v>1040</v>
      </c>
      <c r="B142" s="1000"/>
      <c r="C142" s="606">
        <v>156538250</v>
      </c>
      <c r="D142" s="606">
        <v>2829784197</v>
      </c>
      <c r="E142" s="611">
        <v>2986322447</v>
      </c>
    </row>
    <row r="143" spans="1:5" ht="23.25" x14ac:dyDescent="0.35">
      <c r="C143" s="612"/>
      <c r="D143" s="612"/>
      <c r="E143" s="612"/>
    </row>
    <row r="144" spans="1:5" ht="23.25" x14ac:dyDescent="0.35">
      <c r="C144" s="612"/>
      <c r="D144" s="612"/>
      <c r="E144" s="612"/>
    </row>
    <row r="145" spans="3:5" ht="23.25" x14ac:dyDescent="0.35">
      <c r="C145" s="612"/>
      <c r="D145" s="612"/>
      <c r="E145" s="612"/>
    </row>
    <row r="146" spans="3:5" ht="23.25" x14ac:dyDescent="0.35">
      <c r="C146" s="612"/>
      <c r="D146" s="612"/>
    </row>
    <row r="147" spans="3:5" ht="23.25" x14ac:dyDescent="0.35">
      <c r="C147" s="612"/>
      <c r="D147" s="612"/>
    </row>
  </sheetData>
  <mergeCells count="57">
    <mergeCell ref="A139:B139"/>
    <mergeCell ref="A140:B140"/>
    <mergeCell ref="A141:B141"/>
    <mergeCell ref="A142:B142"/>
    <mergeCell ref="A103:B103"/>
    <mergeCell ref="A104:A107"/>
    <mergeCell ref="A108:B108"/>
    <mergeCell ref="A109:A112"/>
    <mergeCell ref="A113:B113"/>
    <mergeCell ref="A114:A116"/>
    <mergeCell ref="A117:B117"/>
    <mergeCell ref="A119:A120"/>
    <mergeCell ref="A121:B121"/>
    <mergeCell ref="A122:A123"/>
    <mergeCell ref="A135:B135"/>
    <mergeCell ref="A136:B136"/>
    <mergeCell ref="A81:B81"/>
    <mergeCell ref="A82:A91"/>
    <mergeCell ref="A92:B92"/>
    <mergeCell ref="A93:A101"/>
    <mergeCell ref="A102:B102"/>
    <mergeCell ref="A66:B66"/>
    <mergeCell ref="A67:A74"/>
    <mergeCell ref="A76:B76"/>
    <mergeCell ref="A75:B75"/>
    <mergeCell ref="A77:A80"/>
    <mergeCell ref="A33:A41"/>
    <mergeCell ref="A42:B42"/>
    <mergeCell ref="A43:A54"/>
    <mergeCell ref="A55:B55"/>
    <mergeCell ref="A56:A65"/>
    <mergeCell ref="A19:B19"/>
    <mergeCell ref="A21:A26"/>
    <mergeCell ref="A27:B27"/>
    <mergeCell ref="A28:A31"/>
    <mergeCell ref="A32:B32"/>
    <mergeCell ref="A9:A11"/>
    <mergeCell ref="A12:B12"/>
    <mergeCell ref="A13:A14"/>
    <mergeCell ref="A15:B15"/>
    <mergeCell ref="A16:A18"/>
    <mergeCell ref="A1:D1"/>
    <mergeCell ref="A2:D2"/>
    <mergeCell ref="A3:E5"/>
    <mergeCell ref="A6:B6"/>
    <mergeCell ref="A7:A8"/>
    <mergeCell ref="B7:B8"/>
    <mergeCell ref="C7:C8"/>
    <mergeCell ref="D7:D8"/>
    <mergeCell ref="E7:E8"/>
    <mergeCell ref="A137:B137"/>
    <mergeCell ref="A138:B138"/>
    <mergeCell ref="A124:B124"/>
    <mergeCell ref="A126:A127"/>
    <mergeCell ref="A128:B128"/>
    <mergeCell ref="A130:B130"/>
    <mergeCell ref="A131:A134"/>
  </mergeCells>
  <pageMargins left="0.78740157480314965" right="0.74803149606299213" top="0.86614173228346458" bottom="0.43307086614173229" header="0.62992125984251968" footer="0.27559055118110237"/>
  <pageSetup paperSize="9" scale="29" fitToHeight="0" orientation="landscape" useFirstPageNumber="1" r:id="rId1"/>
  <headerFooter>
    <oddHeader>&amp;R&amp;"Times New Roman,Obyčejné"&amp;16 Tabulka č. 7 
strana &amp;P</oddHeader>
  </headerFooter>
  <rowBreaks count="2" manualBreakCount="2">
    <brk id="55" max="4" man="1"/>
    <brk id="92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0"/>
  <sheetViews>
    <sheetView showGridLines="0" zoomScaleNormal="100" workbookViewId="0">
      <selection activeCell="F7" sqref="F7"/>
    </sheetView>
  </sheetViews>
  <sheetFormatPr defaultRowHeight="12.75" x14ac:dyDescent="0.2"/>
  <cols>
    <col min="1" max="1" width="64" style="185" customWidth="1"/>
    <col min="2" max="2" width="32.140625" style="185" customWidth="1"/>
    <col min="3" max="3" width="20.140625" style="185" customWidth="1"/>
    <col min="4" max="4" width="19.7109375" style="185" customWidth="1"/>
    <col min="5" max="5" width="20.140625" style="185" customWidth="1"/>
    <col min="6" max="16384" width="9.140625" style="185"/>
  </cols>
  <sheetData>
    <row r="1" spans="1:5" ht="15.75" x14ac:dyDescent="0.25">
      <c r="A1" s="613" t="s">
        <v>882</v>
      </c>
      <c r="D1" s="614"/>
      <c r="E1" s="614" t="s">
        <v>203</v>
      </c>
    </row>
    <row r="3" spans="1:5" ht="37.5" customHeight="1" x14ac:dyDescent="0.2">
      <c r="A3" s="1005" t="s">
        <v>951</v>
      </c>
      <c r="B3" s="1005"/>
      <c r="C3" s="1005"/>
      <c r="D3" s="1005"/>
      <c r="E3" s="1005"/>
    </row>
    <row r="4" spans="1:5" ht="25.5" customHeight="1" x14ac:dyDescent="0.25">
      <c r="A4" s="1006"/>
      <c r="B4" s="1006"/>
      <c r="D4" s="615"/>
      <c r="E4" s="616" t="s">
        <v>64</v>
      </c>
    </row>
    <row r="5" spans="1:5" ht="12.75" customHeight="1" x14ac:dyDescent="0.2">
      <c r="A5" s="1007" t="s">
        <v>141</v>
      </c>
      <c r="B5" s="1007" t="s">
        <v>366</v>
      </c>
      <c r="C5" s="1007" t="s">
        <v>952</v>
      </c>
      <c r="D5" s="1007" t="s">
        <v>953</v>
      </c>
      <c r="E5" s="1009" t="s">
        <v>149</v>
      </c>
    </row>
    <row r="6" spans="1:5" ht="26.25" customHeight="1" x14ac:dyDescent="0.2">
      <c r="A6" s="1008"/>
      <c r="B6" s="1008"/>
      <c r="C6" s="1008"/>
      <c r="D6" s="1008"/>
      <c r="E6" s="1010"/>
    </row>
    <row r="7" spans="1:5" ht="21" customHeight="1" x14ac:dyDescent="0.3">
      <c r="A7" s="617" t="s">
        <v>367</v>
      </c>
      <c r="B7" s="618" t="s">
        <v>360</v>
      </c>
      <c r="C7" s="619">
        <v>630000</v>
      </c>
      <c r="D7" s="619">
        <v>3570000</v>
      </c>
      <c r="E7" s="619">
        <f>C7+D7</f>
        <v>4200000</v>
      </c>
    </row>
    <row r="8" spans="1:5" ht="24" customHeight="1" x14ac:dyDescent="0.3">
      <c r="A8" s="620" t="s">
        <v>359</v>
      </c>
      <c r="B8" s="621" t="s">
        <v>360</v>
      </c>
      <c r="C8" s="622">
        <v>64169668</v>
      </c>
      <c r="D8" s="622">
        <v>33177876</v>
      </c>
      <c r="E8" s="622">
        <f t="shared" ref="E8:E19" si="0">C8+D8</f>
        <v>97347544</v>
      </c>
    </row>
    <row r="9" spans="1:5" ht="18.75" customHeight="1" x14ac:dyDescent="0.3">
      <c r="A9" s="620" t="s">
        <v>361</v>
      </c>
      <c r="B9" s="621" t="s">
        <v>360</v>
      </c>
      <c r="C9" s="622">
        <v>9337095</v>
      </c>
      <c r="D9" s="622">
        <v>29330162</v>
      </c>
      <c r="E9" s="622">
        <f t="shared" si="0"/>
        <v>38667257</v>
      </c>
    </row>
    <row r="10" spans="1:5" ht="18.75" x14ac:dyDescent="0.3">
      <c r="A10" s="620" t="s">
        <v>368</v>
      </c>
      <c r="B10" s="621" t="s">
        <v>360</v>
      </c>
      <c r="C10" s="622">
        <v>2305800</v>
      </c>
      <c r="D10" s="622">
        <v>13066200</v>
      </c>
      <c r="E10" s="622">
        <f t="shared" si="0"/>
        <v>15372000</v>
      </c>
    </row>
    <row r="11" spans="1:5" ht="18.75" x14ac:dyDescent="0.3">
      <c r="A11" s="620" t="s">
        <v>362</v>
      </c>
      <c r="B11" s="621" t="s">
        <v>360</v>
      </c>
      <c r="C11" s="622">
        <v>8933246</v>
      </c>
      <c r="D11" s="622">
        <v>62118970</v>
      </c>
      <c r="E11" s="622">
        <f t="shared" si="0"/>
        <v>71052216</v>
      </c>
    </row>
    <row r="12" spans="1:5" ht="18.75" x14ac:dyDescent="0.3">
      <c r="A12" s="620" t="s">
        <v>363</v>
      </c>
      <c r="B12" s="621" t="s">
        <v>360</v>
      </c>
      <c r="C12" s="622">
        <v>11000000</v>
      </c>
      <c r="D12" s="622">
        <v>44000000</v>
      </c>
      <c r="E12" s="622">
        <f t="shared" si="0"/>
        <v>55000000</v>
      </c>
    </row>
    <row r="13" spans="1:5" ht="18.75" x14ac:dyDescent="0.3">
      <c r="A13" s="620" t="s">
        <v>364</v>
      </c>
      <c r="B13" s="621" t="s">
        <v>360</v>
      </c>
      <c r="C13" s="622">
        <v>332736</v>
      </c>
      <c r="D13" s="622">
        <v>1956291</v>
      </c>
      <c r="E13" s="622">
        <f t="shared" si="0"/>
        <v>2289027</v>
      </c>
    </row>
    <row r="14" spans="1:5" ht="19.5" customHeight="1" x14ac:dyDescent="0.3">
      <c r="A14" s="620" t="s">
        <v>365</v>
      </c>
      <c r="B14" s="621" t="s">
        <v>360</v>
      </c>
      <c r="C14" s="622">
        <v>3185366</v>
      </c>
      <c r="D14" s="622">
        <v>19619163</v>
      </c>
      <c r="E14" s="622">
        <f t="shared" si="0"/>
        <v>22804529</v>
      </c>
    </row>
    <row r="15" spans="1:5" ht="18.75" x14ac:dyDescent="0.3">
      <c r="A15" s="623" t="s">
        <v>369</v>
      </c>
      <c r="B15" s="624" t="s">
        <v>360</v>
      </c>
      <c r="C15" s="625">
        <v>60044402</v>
      </c>
      <c r="D15" s="626">
        <v>342051611</v>
      </c>
      <c r="E15" s="626">
        <f t="shared" si="0"/>
        <v>402096013</v>
      </c>
    </row>
    <row r="16" spans="1:5" ht="18.75" x14ac:dyDescent="0.3">
      <c r="A16" s="1003" t="s">
        <v>242</v>
      </c>
      <c r="B16" s="1004"/>
      <c r="C16" s="627">
        <v>159938313</v>
      </c>
      <c r="D16" s="627">
        <v>548890273</v>
      </c>
      <c r="E16" s="627">
        <f t="shared" si="0"/>
        <v>708828586</v>
      </c>
    </row>
    <row r="17" spans="1:17" ht="18.75" x14ac:dyDescent="0.3">
      <c r="A17" s="1011" t="s">
        <v>948</v>
      </c>
      <c r="B17" s="1012"/>
      <c r="C17" s="628">
        <v>144608181</v>
      </c>
      <c r="D17" s="628">
        <v>491629488</v>
      </c>
      <c r="E17" s="628">
        <f t="shared" si="0"/>
        <v>636237669</v>
      </c>
    </row>
    <row r="18" spans="1:17" ht="18.75" x14ac:dyDescent="0.3">
      <c r="A18" s="1011" t="s">
        <v>949</v>
      </c>
      <c r="B18" s="1012"/>
      <c r="C18" s="628">
        <v>15330132</v>
      </c>
      <c r="D18" s="628">
        <v>57260785</v>
      </c>
      <c r="E18" s="628">
        <f t="shared" si="0"/>
        <v>72590917</v>
      </c>
    </row>
    <row r="19" spans="1:17" ht="18.75" x14ac:dyDescent="0.3">
      <c r="A19" s="1013" t="s">
        <v>950</v>
      </c>
      <c r="B19" s="1014"/>
      <c r="C19" s="629">
        <v>60044402</v>
      </c>
      <c r="D19" s="629">
        <v>342051611</v>
      </c>
      <c r="E19" s="629">
        <f t="shared" si="0"/>
        <v>402096013</v>
      </c>
    </row>
    <row r="20" spans="1:17" x14ac:dyDescent="0.2">
      <c r="A20" s="1015"/>
      <c r="B20" s="1015"/>
      <c r="C20" s="1015"/>
      <c r="D20" s="1015"/>
      <c r="E20" s="1015"/>
      <c r="F20" s="1016"/>
      <c r="G20" s="1016"/>
      <c r="H20" s="1016"/>
      <c r="I20" s="1016"/>
      <c r="J20" s="1016"/>
      <c r="K20" s="1016"/>
      <c r="L20" s="1016"/>
      <c r="M20" s="1016"/>
      <c r="N20" s="1016"/>
      <c r="O20" s="1016"/>
      <c r="P20" s="1016"/>
      <c r="Q20" s="1016"/>
    </row>
  </sheetData>
  <mergeCells count="13">
    <mergeCell ref="A18:B18"/>
    <mergeCell ref="A19:B19"/>
    <mergeCell ref="A20:E20"/>
    <mergeCell ref="F20:Q20"/>
    <mergeCell ref="A17:B17"/>
    <mergeCell ref="A16:B16"/>
    <mergeCell ref="A3:E3"/>
    <mergeCell ref="A4:B4"/>
    <mergeCell ref="A5:A6"/>
    <mergeCell ref="B5:B6"/>
    <mergeCell ref="C5:C6"/>
    <mergeCell ref="D5:D6"/>
    <mergeCell ref="E5:E6"/>
  </mergeCells>
  <pageMargins left="0.78740157480314965" right="0.78740157480314965" top="0.98425196850393704" bottom="0.98425196850393704" header="0.51181102362204722" footer="0.51181102362204722"/>
  <pageSetup paperSize="9" scale="8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J104"/>
  <sheetViews>
    <sheetView zoomScale="90" zoomScaleNormal="9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86" sqref="K86"/>
    </sheetView>
  </sheetViews>
  <sheetFormatPr defaultRowHeight="12.75" x14ac:dyDescent="0.2"/>
  <cols>
    <col min="1" max="1" width="1.85546875" style="94" customWidth="1"/>
    <col min="2" max="2" width="46.5703125" style="358" customWidth="1"/>
    <col min="3" max="5" width="18.7109375" style="358" customWidth="1"/>
    <col min="6" max="6" width="18" style="358" customWidth="1"/>
    <col min="7" max="7" width="18" style="94" customWidth="1"/>
    <col min="8" max="8" width="17.85546875" style="94" customWidth="1"/>
    <col min="9" max="9" width="15.140625" style="94" customWidth="1"/>
    <col min="10" max="10" width="8.5703125" style="95" customWidth="1"/>
    <col min="11" max="245" width="9.140625" style="94"/>
    <col min="246" max="246" width="1.85546875" style="94" customWidth="1"/>
    <col min="247" max="247" width="46.5703125" style="94" customWidth="1"/>
    <col min="248" max="252" width="0" style="94" hidden="1" customWidth="1"/>
    <col min="253" max="254" width="18.7109375" style="94" customWidth="1"/>
    <col min="255" max="255" width="18" style="94" customWidth="1"/>
    <col min="256" max="258" width="17.5703125" style="94" customWidth="1"/>
    <col min="259" max="259" width="7.42578125" style="94" customWidth="1"/>
    <col min="260" max="260" width="12.140625" style="94" customWidth="1"/>
    <col min="261" max="261" width="14.5703125" style="94" customWidth="1"/>
    <col min="262" max="263" width="14.42578125" style="94" bestFit="1" customWidth="1"/>
    <col min="264" max="264" width="12" style="94" bestFit="1" customWidth="1"/>
    <col min="265" max="265" width="9.140625" style="94"/>
    <col min="266" max="266" width="12" style="94" bestFit="1" customWidth="1"/>
    <col min="267" max="501" width="9.140625" style="94"/>
    <col min="502" max="502" width="1.85546875" style="94" customWidth="1"/>
    <col min="503" max="503" width="46.5703125" style="94" customWidth="1"/>
    <col min="504" max="508" width="0" style="94" hidden="1" customWidth="1"/>
    <col min="509" max="510" width="18.7109375" style="94" customWidth="1"/>
    <col min="511" max="511" width="18" style="94" customWidth="1"/>
    <col min="512" max="514" width="17.5703125" style="94" customWidth="1"/>
    <col min="515" max="515" width="7.42578125" style="94" customWidth="1"/>
    <col min="516" max="516" width="12.140625" style="94" customWidth="1"/>
    <col min="517" max="517" width="14.5703125" style="94" customWidth="1"/>
    <col min="518" max="519" width="14.42578125" style="94" bestFit="1" customWidth="1"/>
    <col min="520" max="520" width="12" style="94" bestFit="1" customWidth="1"/>
    <col min="521" max="521" width="9.140625" style="94"/>
    <col min="522" max="522" width="12" style="94" bestFit="1" customWidth="1"/>
    <col min="523" max="757" width="9.140625" style="94"/>
    <col min="758" max="758" width="1.85546875" style="94" customWidth="1"/>
    <col min="759" max="759" width="46.5703125" style="94" customWidth="1"/>
    <col min="760" max="764" width="0" style="94" hidden="1" customWidth="1"/>
    <col min="765" max="766" width="18.7109375" style="94" customWidth="1"/>
    <col min="767" max="767" width="18" style="94" customWidth="1"/>
    <col min="768" max="770" width="17.5703125" style="94" customWidth="1"/>
    <col min="771" max="771" width="7.42578125" style="94" customWidth="1"/>
    <col min="772" max="772" width="12.140625" style="94" customWidth="1"/>
    <col min="773" max="773" width="14.5703125" style="94" customWidth="1"/>
    <col min="774" max="775" width="14.42578125" style="94" bestFit="1" customWidth="1"/>
    <col min="776" max="776" width="12" style="94" bestFit="1" customWidth="1"/>
    <col min="777" max="777" width="9.140625" style="94"/>
    <col min="778" max="778" width="12" style="94" bestFit="1" customWidth="1"/>
    <col min="779" max="1013" width="9.140625" style="94"/>
    <col min="1014" max="1014" width="1.85546875" style="94" customWidth="1"/>
    <col min="1015" max="1015" width="46.5703125" style="94" customWidth="1"/>
    <col min="1016" max="1020" width="0" style="94" hidden="1" customWidth="1"/>
    <col min="1021" max="1022" width="18.7109375" style="94" customWidth="1"/>
    <col min="1023" max="1023" width="18" style="94" customWidth="1"/>
    <col min="1024" max="1026" width="17.5703125" style="94" customWidth="1"/>
    <col min="1027" max="1027" width="7.42578125" style="94" customWidth="1"/>
    <col min="1028" max="1028" width="12.140625" style="94" customWidth="1"/>
    <col min="1029" max="1029" width="14.5703125" style="94" customWidth="1"/>
    <col min="1030" max="1031" width="14.42578125" style="94" bestFit="1" customWidth="1"/>
    <col min="1032" max="1032" width="12" style="94" bestFit="1" customWidth="1"/>
    <col min="1033" max="1033" width="9.140625" style="94"/>
    <col min="1034" max="1034" width="12" style="94" bestFit="1" customWidth="1"/>
    <col min="1035" max="1269" width="9.140625" style="94"/>
    <col min="1270" max="1270" width="1.85546875" style="94" customWidth="1"/>
    <col min="1271" max="1271" width="46.5703125" style="94" customWidth="1"/>
    <col min="1272" max="1276" width="0" style="94" hidden="1" customWidth="1"/>
    <col min="1277" max="1278" width="18.7109375" style="94" customWidth="1"/>
    <col min="1279" max="1279" width="18" style="94" customWidth="1"/>
    <col min="1280" max="1282" width="17.5703125" style="94" customWidth="1"/>
    <col min="1283" max="1283" width="7.42578125" style="94" customWidth="1"/>
    <col min="1284" max="1284" width="12.140625" style="94" customWidth="1"/>
    <col min="1285" max="1285" width="14.5703125" style="94" customWidth="1"/>
    <col min="1286" max="1287" width="14.42578125" style="94" bestFit="1" customWidth="1"/>
    <col min="1288" max="1288" width="12" style="94" bestFit="1" customWidth="1"/>
    <col min="1289" max="1289" width="9.140625" style="94"/>
    <col min="1290" max="1290" width="12" style="94" bestFit="1" customWidth="1"/>
    <col min="1291" max="1525" width="9.140625" style="94"/>
    <col min="1526" max="1526" width="1.85546875" style="94" customWidth="1"/>
    <col min="1527" max="1527" width="46.5703125" style="94" customWidth="1"/>
    <col min="1528" max="1532" width="0" style="94" hidden="1" customWidth="1"/>
    <col min="1533" max="1534" width="18.7109375" style="94" customWidth="1"/>
    <col min="1535" max="1535" width="18" style="94" customWidth="1"/>
    <col min="1536" max="1538" width="17.5703125" style="94" customWidth="1"/>
    <col min="1539" max="1539" width="7.42578125" style="94" customWidth="1"/>
    <col min="1540" max="1540" width="12.140625" style="94" customWidth="1"/>
    <col min="1541" max="1541" width="14.5703125" style="94" customWidth="1"/>
    <col min="1542" max="1543" width="14.42578125" style="94" bestFit="1" customWidth="1"/>
    <col min="1544" max="1544" width="12" style="94" bestFit="1" customWidth="1"/>
    <col min="1545" max="1545" width="9.140625" style="94"/>
    <col min="1546" max="1546" width="12" style="94" bestFit="1" customWidth="1"/>
    <col min="1547" max="1781" width="9.140625" style="94"/>
    <col min="1782" max="1782" width="1.85546875" style="94" customWidth="1"/>
    <col min="1783" max="1783" width="46.5703125" style="94" customWidth="1"/>
    <col min="1784" max="1788" width="0" style="94" hidden="1" customWidth="1"/>
    <col min="1789" max="1790" width="18.7109375" style="94" customWidth="1"/>
    <col min="1791" max="1791" width="18" style="94" customWidth="1"/>
    <col min="1792" max="1794" width="17.5703125" style="94" customWidth="1"/>
    <col min="1795" max="1795" width="7.42578125" style="94" customWidth="1"/>
    <col min="1796" max="1796" width="12.140625" style="94" customWidth="1"/>
    <col min="1797" max="1797" width="14.5703125" style="94" customWidth="1"/>
    <col min="1798" max="1799" width="14.42578125" style="94" bestFit="1" customWidth="1"/>
    <col min="1800" max="1800" width="12" style="94" bestFit="1" customWidth="1"/>
    <col min="1801" max="1801" width="9.140625" style="94"/>
    <col min="1802" max="1802" width="12" style="94" bestFit="1" customWidth="1"/>
    <col min="1803" max="2037" width="9.140625" style="94"/>
    <col min="2038" max="2038" width="1.85546875" style="94" customWidth="1"/>
    <col min="2039" max="2039" width="46.5703125" style="94" customWidth="1"/>
    <col min="2040" max="2044" width="0" style="94" hidden="1" customWidth="1"/>
    <col min="2045" max="2046" width="18.7109375" style="94" customWidth="1"/>
    <col min="2047" max="2047" width="18" style="94" customWidth="1"/>
    <col min="2048" max="2050" width="17.5703125" style="94" customWidth="1"/>
    <col min="2051" max="2051" width="7.42578125" style="94" customWidth="1"/>
    <col min="2052" max="2052" width="12.140625" style="94" customWidth="1"/>
    <col min="2053" max="2053" width="14.5703125" style="94" customWidth="1"/>
    <col min="2054" max="2055" width="14.42578125" style="94" bestFit="1" customWidth="1"/>
    <col min="2056" max="2056" width="12" style="94" bestFit="1" customWidth="1"/>
    <col min="2057" max="2057" width="9.140625" style="94"/>
    <col min="2058" max="2058" width="12" style="94" bestFit="1" customWidth="1"/>
    <col min="2059" max="2293" width="9.140625" style="94"/>
    <col min="2294" max="2294" width="1.85546875" style="94" customWidth="1"/>
    <col min="2295" max="2295" width="46.5703125" style="94" customWidth="1"/>
    <col min="2296" max="2300" width="0" style="94" hidden="1" customWidth="1"/>
    <col min="2301" max="2302" width="18.7109375" style="94" customWidth="1"/>
    <col min="2303" max="2303" width="18" style="94" customWidth="1"/>
    <col min="2304" max="2306" width="17.5703125" style="94" customWidth="1"/>
    <col min="2307" max="2307" width="7.42578125" style="94" customWidth="1"/>
    <col min="2308" max="2308" width="12.140625" style="94" customWidth="1"/>
    <col min="2309" max="2309" width="14.5703125" style="94" customWidth="1"/>
    <col min="2310" max="2311" width="14.42578125" style="94" bestFit="1" customWidth="1"/>
    <col min="2312" max="2312" width="12" style="94" bestFit="1" customWidth="1"/>
    <col min="2313" max="2313" width="9.140625" style="94"/>
    <col min="2314" max="2314" width="12" style="94" bestFit="1" customWidth="1"/>
    <col min="2315" max="2549" width="9.140625" style="94"/>
    <col min="2550" max="2550" width="1.85546875" style="94" customWidth="1"/>
    <col min="2551" max="2551" width="46.5703125" style="94" customWidth="1"/>
    <col min="2552" max="2556" width="0" style="94" hidden="1" customWidth="1"/>
    <col min="2557" max="2558" width="18.7109375" style="94" customWidth="1"/>
    <col min="2559" max="2559" width="18" style="94" customWidth="1"/>
    <col min="2560" max="2562" width="17.5703125" style="94" customWidth="1"/>
    <col min="2563" max="2563" width="7.42578125" style="94" customWidth="1"/>
    <col min="2564" max="2564" width="12.140625" style="94" customWidth="1"/>
    <col min="2565" max="2565" width="14.5703125" style="94" customWidth="1"/>
    <col min="2566" max="2567" width="14.42578125" style="94" bestFit="1" customWidth="1"/>
    <col min="2568" max="2568" width="12" style="94" bestFit="1" customWidth="1"/>
    <col min="2569" max="2569" width="9.140625" style="94"/>
    <col min="2570" max="2570" width="12" style="94" bestFit="1" customWidth="1"/>
    <col min="2571" max="2805" width="9.140625" style="94"/>
    <col min="2806" max="2806" width="1.85546875" style="94" customWidth="1"/>
    <col min="2807" max="2807" width="46.5703125" style="94" customWidth="1"/>
    <col min="2808" max="2812" width="0" style="94" hidden="1" customWidth="1"/>
    <col min="2813" max="2814" width="18.7109375" style="94" customWidth="1"/>
    <col min="2815" max="2815" width="18" style="94" customWidth="1"/>
    <col min="2816" max="2818" width="17.5703125" style="94" customWidth="1"/>
    <col min="2819" max="2819" width="7.42578125" style="94" customWidth="1"/>
    <col min="2820" max="2820" width="12.140625" style="94" customWidth="1"/>
    <col min="2821" max="2821" width="14.5703125" style="94" customWidth="1"/>
    <col min="2822" max="2823" width="14.42578125" style="94" bestFit="1" customWidth="1"/>
    <col min="2824" max="2824" width="12" style="94" bestFit="1" customWidth="1"/>
    <col min="2825" max="2825" width="9.140625" style="94"/>
    <col min="2826" max="2826" width="12" style="94" bestFit="1" customWidth="1"/>
    <col min="2827" max="3061" width="9.140625" style="94"/>
    <col min="3062" max="3062" width="1.85546875" style="94" customWidth="1"/>
    <col min="3063" max="3063" width="46.5703125" style="94" customWidth="1"/>
    <col min="3064" max="3068" width="0" style="94" hidden="1" customWidth="1"/>
    <col min="3069" max="3070" width="18.7109375" style="94" customWidth="1"/>
    <col min="3071" max="3071" width="18" style="94" customWidth="1"/>
    <col min="3072" max="3074" width="17.5703125" style="94" customWidth="1"/>
    <col min="3075" max="3075" width="7.42578125" style="94" customWidth="1"/>
    <col min="3076" max="3076" width="12.140625" style="94" customWidth="1"/>
    <col min="3077" max="3077" width="14.5703125" style="94" customWidth="1"/>
    <col min="3078" max="3079" width="14.42578125" style="94" bestFit="1" customWidth="1"/>
    <col min="3080" max="3080" width="12" style="94" bestFit="1" customWidth="1"/>
    <col min="3081" max="3081" width="9.140625" style="94"/>
    <col min="3082" max="3082" width="12" style="94" bestFit="1" customWidth="1"/>
    <col min="3083" max="3317" width="9.140625" style="94"/>
    <col min="3318" max="3318" width="1.85546875" style="94" customWidth="1"/>
    <col min="3319" max="3319" width="46.5703125" style="94" customWidth="1"/>
    <col min="3320" max="3324" width="0" style="94" hidden="1" customWidth="1"/>
    <col min="3325" max="3326" width="18.7109375" style="94" customWidth="1"/>
    <col min="3327" max="3327" width="18" style="94" customWidth="1"/>
    <col min="3328" max="3330" width="17.5703125" style="94" customWidth="1"/>
    <col min="3331" max="3331" width="7.42578125" style="94" customWidth="1"/>
    <col min="3332" max="3332" width="12.140625" style="94" customWidth="1"/>
    <col min="3333" max="3333" width="14.5703125" style="94" customWidth="1"/>
    <col min="3334" max="3335" width="14.42578125" style="94" bestFit="1" customWidth="1"/>
    <col min="3336" max="3336" width="12" style="94" bestFit="1" customWidth="1"/>
    <col min="3337" max="3337" width="9.140625" style="94"/>
    <col min="3338" max="3338" width="12" style="94" bestFit="1" customWidth="1"/>
    <col min="3339" max="3573" width="9.140625" style="94"/>
    <col min="3574" max="3574" width="1.85546875" style="94" customWidth="1"/>
    <col min="3575" max="3575" width="46.5703125" style="94" customWidth="1"/>
    <col min="3576" max="3580" width="0" style="94" hidden="1" customWidth="1"/>
    <col min="3581" max="3582" width="18.7109375" style="94" customWidth="1"/>
    <col min="3583" max="3583" width="18" style="94" customWidth="1"/>
    <col min="3584" max="3586" width="17.5703125" style="94" customWidth="1"/>
    <col min="3587" max="3587" width="7.42578125" style="94" customWidth="1"/>
    <col min="3588" max="3588" width="12.140625" style="94" customWidth="1"/>
    <col min="3589" max="3589" width="14.5703125" style="94" customWidth="1"/>
    <col min="3590" max="3591" width="14.42578125" style="94" bestFit="1" customWidth="1"/>
    <col min="3592" max="3592" width="12" style="94" bestFit="1" customWidth="1"/>
    <col min="3593" max="3593" width="9.140625" style="94"/>
    <col min="3594" max="3594" width="12" style="94" bestFit="1" customWidth="1"/>
    <col min="3595" max="3829" width="9.140625" style="94"/>
    <col min="3830" max="3830" width="1.85546875" style="94" customWidth="1"/>
    <col min="3831" max="3831" width="46.5703125" style="94" customWidth="1"/>
    <col min="3832" max="3836" width="0" style="94" hidden="1" customWidth="1"/>
    <col min="3837" max="3838" width="18.7109375" style="94" customWidth="1"/>
    <col min="3839" max="3839" width="18" style="94" customWidth="1"/>
    <col min="3840" max="3842" width="17.5703125" style="94" customWidth="1"/>
    <col min="3843" max="3843" width="7.42578125" style="94" customWidth="1"/>
    <col min="3844" max="3844" width="12.140625" style="94" customWidth="1"/>
    <col min="3845" max="3845" width="14.5703125" style="94" customWidth="1"/>
    <col min="3846" max="3847" width="14.42578125" style="94" bestFit="1" customWidth="1"/>
    <col min="3848" max="3848" width="12" style="94" bestFit="1" customWidth="1"/>
    <col min="3849" max="3849" width="9.140625" style="94"/>
    <col min="3850" max="3850" width="12" style="94" bestFit="1" customWidth="1"/>
    <col min="3851" max="4085" width="9.140625" style="94"/>
    <col min="4086" max="4086" width="1.85546875" style="94" customWidth="1"/>
    <col min="4087" max="4087" width="46.5703125" style="94" customWidth="1"/>
    <col min="4088" max="4092" width="0" style="94" hidden="1" customWidth="1"/>
    <col min="4093" max="4094" width="18.7109375" style="94" customWidth="1"/>
    <col min="4095" max="4095" width="18" style="94" customWidth="1"/>
    <col min="4096" max="4098" width="17.5703125" style="94" customWidth="1"/>
    <col min="4099" max="4099" width="7.42578125" style="94" customWidth="1"/>
    <col min="4100" max="4100" width="12.140625" style="94" customWidth="1"/>
    <col min="4101" max="4101" width="14.5703125" style="94" customWidth="1"/>
    <col min="4102" max="4103" width="14.42578125" style="94" bestFit="1" customWidth="1"/>
    <col min="4104" max="4104" width="12" style="94" bestFit="1" customWidth="1"/>
    <col min="4105" max="4105" width="9.140625" style="94"/>
    <col min="4106" max="4106" width="12" style="94" bestFit="1" customWidth="1"/>
    <col min="4107" max="4341" width="9.140625" style="94"/>
    <col min="4342" max="4342" width="1.85546875" style="94" customWidth="1"/>
    <col min="4343" max="4343" width="46.5703125" style="94" customWidth="1"/>
    <col min="4344" max="4348" width="0" style="94" hidden="1" customWidth="1"/>
    <col min="4349" max="4350" width="18.7109375" style="94" customWidth="1"/>
    <col min="4351" max="4351" width="18" style="94" customWidth="1"/>
    <col min="4352" max="4354" width="17.5703125" style="94" customWidth="1"/>
    <col min="4355" max="4355" width="7.42578125" style="94" customWidth="1"/>
    <col min="4356" max="4356" width="12.140625" style="94" customWidth="1"/>
    <col min="4357" max="4357" width="14.5703125" style="94" customWidth="1"/>
    <col min="4358" max="4359" width="14.42578125" style="94" bestFit="1" customWidth="1"/>
    <col min="4360" max="4360" width="12" style="94" bestFit="1" customWidth="1"/>
    <col min="4361" max="4361" width="9.140625" style="94"/>
    <col min="4362" max="4362" width="12" style="94" bestFit="1" customWidth="1"/>
    <col min="4363" max="4597" width="9.140625" style="94"/>
    <col min="4598" max="4598" width="1.85546875" style="94" customWidth="1"/>
    <col min="4599" max="4599" width="46.5703125" style="94" customWidth="1"/>
    <col min="4600" max="4604" width="0" style="94" hidden="1" customWidth="1"/>
    <col min="4605" max="4606" width="18.7109375" style="94" customWidth="1"/>
    <col min="4607" max="4607" width="18" style="94" customWidth="1"/>
    <col min="4608" max="4610" width="17.5703125" style="94" customWidth="1"/>
    <col min="4611" max="4611" width="7.42578125" style="94" customWidth="1"/>
    <col min="4612" max="4612" width="12.140625" style="94" customWidth="1"/>
    <col min="4613" max="4613" width="14.5703125" style="94" customWidth="1"/>
    <col min="4614" max="4615" width="14.42578125" style="94" bestFit="1" customWidth="1"/>
    <col min="4616" max="4616" width="12" style="94" bestFit="1" customWidth="1"/>
    <col min="4617" max="4617" width="9.140625" style="94"/>
    <col min="4618" max="4618" width="12" style="94" bestFit="1" customWidth="1"/>
    <col min="4619" max="4853" width="9.140625" style="94"/>
    <col min="4854" max="4854" width="1.85546875" style="94" customWidth="1"/>
    <col min="4855" max="4855" width="46.5703125" style="94" customWidth="1"/>
    <col min="4856" max="4860" width="0" style="94" hidden="1" customWidth="1"/>
    <col min="4861" max="4862" width="18.7109375" style="94" customWidth="1"/>
    <col min="4863" max="4863" width="18" style="94" customWidth="1"/>
    <col min="4864" max="4866" width="17.5703125" style="94" customWidth="1"/>
    <col min="4867" max="4867" width="7.42578125" style="94" customWidth="1"/>
    <col min="4868" max="4868" width="12.140625" style="94" customWidth="1"/>
    <col min="4869" max="4869" width="14.5703125" style="94" customWidth="1"/>
    <col min="4870" max="4871" width="14.42578125" style="94" bestFit="1" customWidth="1"/>
    <col min="4872" max="4872" width="12" style="94" bestFit="1" customWidth="1"/>
    <col min="4873" max="4873" width="9.140625" style="94"/>
    <col min="4874" max="4874" width="12" style="94" bestFit="1" customWidth="1"/>
    <col min="4875" max="5109" width="9.140625" style="94"/>
    <col min="5110" max="5110" width="1.85546875" style="94" customWidth="1"/>
    <col min="5111" max="5111" width="46.5703125" style="94" customWidth="1"/>
    <col min="5112" max="5116" width="0" style="94" hidden="1" customWidth="1"/>
    <col min="5117" max="5118" width="18.7109375" style="94" customWidth="1"/>
    <col min="5119" max="5119" width="18" style="94" customWidth="1"/>
    <col min="5120" max="5122" width="17.5703125" style="94" customWidth="1"/>
    <col min="5123" max="5123" width="7.42578125" style="94" customWidth="1"/>
    <col min="5124" max="5124" width="12.140625" style="94" customWidth="1"/>
    <col min="5125" max="5125" width="14.5703125" style="94" customWidth="1"/>
    <col min="5126" max="5127" width="14.42578125" style="94" bestFit="1" customWidth="1"/>
    <col min="5128" max="5128" width="12" style="94" bestFit="1" customWidth="1"/>
    <col min="5129" max="5129" width="9.140625" style="94"/>
    <col min="5130" max="5130" width="12" style="94" bestFit="1" customWidth="1"/>
    <col min="5131" max="5365" width="9.140625" style="94"/>
    <col min="5366" max="5366" width="1.85546875" style="94" customWidth="1"/>
    <col min="5367" max="5367" width="46.5703125" style="94" customWidth="1"/>
    <col min="5368" max="5372" width="0" style="94" hidden="1" customWidth="1"/>
    <col min="5373" max="5374" width="18.7109375" style="94" customWidth="1"/>
    <col min="5375" max="5375" width="18" style="94" customWidth="1"/>
    <col min="5376" max="5378" width="17.5703125" style="94" customWidth="1"/>
    <col min="5379" max="5379" width="7.42578125" style="94" customWidth="1"/>
    <col min="5380" max="5380" width="12.140625" style="94" customWidth="1"/>
    <col min="5381" max="5381" width="14.5703125" style="94" customWidth="1"/>
    <col min="5382" max="5383" width="14.42578125" style="94" bestFit="1" customWidth="1"/>
    <col min="5384" max="5384" width="12" style="94" bestFit="1" customWidth="1"/>
    <col min="5385" max="5385" width="9.140625" style="94"/>
    <col min="5386" max="5386" width="12" style="94" bestFit="1" customWidth="1"/>
    <col min="5387" max="5621" width="9.140625" style="94"/>
    <col min="5622" max="5622" width="1.85546875" style="94" customWidth="1"/>
    <col min="5623" max="5623" width="46.5703125" style="94" customWidth="1"/>
    <col min="5624" max="5628" width="0" style="94" hidden="1" customWidth="1"/>
    <col min="5629" max="5630" width="18.7109375" style="94" customWidth="1"/>
    <col min="5631" max="5631" width="18" style="94" customWidth="1"/>
    <col min="5632" max="5634" width="17.5703125" style="94" customWidth="1"/>
    <col min="5635" max="5635" width="7.42578125" style="94" customWidth="1"/>
    <col min="5636" max="5636" width="12.140625" style="94" customWidth="1"/>
    <col min="5637" max="5637" width="14.5703125" style="94" customWidth="1"/>
    <col min="5638" max="5639" width="14.42578125" style="94" bestFit="1" customWidth="1"/>
    <col min="5640" max="5640" width="12" style="94" bestFit="1" customWidth="1"/>
    <col min="5641" max="5641" width="9.140625" style="94"/>
    <col min="5642" max="5642" width="12" style="94" bestFit="1" customWidth="1"/>
    <col min="5643" max="5877" width="9.140625" style="94"/>
    <col min="5878" max="5878" width="1.85546875" style="94" customWidth="1"/>
    <col min="5879" max="5879" width="46.5703125" style="94" customWidth="1"/>
    <col min="5880" max="5884" width="0" style="94" hidden="1" customWidth="1"/>
    <col min="5885" max="5886" width="18.7109375" style="94" customWidth="1"/>
    <col min="5887" max="5887" width="18" style="94" customWidth="1"/>
    <col min="5888" max="5890" width="17.5703125" style="94" customWidth="1"/>
    <col min="5891" max="5891" width="7.42578125" style="94" customWidth="1"/>
    <col min="5892" max="5892" width="12.140625" style="94" customWidth="1"/>
    <col min="5893" max="5893" width="14.5703125" style="94" customWidth="1"/>
    <col min="5894" max="5895" width="14.42578125" style="94" bestFit="1" customWidth="1"/>
    <col min="5896" max="5896" width="12" style="94" bestFit="1" customWidth="1"/>
    <col min="5897" max="5897" width="9.140625" style="94"/>
    <col min="5898" max="5898" width="12" style="94" bestFit="1" customWidth="1"/>
    <col min="5899" max="6133" width="9.140625" style="94"/>
    <col min="6134" max="6134" width="1.85546875" style="94" customWidth="1"/>
    <col min="6135" max="6135" width="46.5703125" style="94" customWidth="1"/>
    <col min="6136" max="6140" width="0" style="94" hidden="1" customWidth="1"/>
    <col min="6141" max="6142" width="18.7109375" style="94" customWidth="1"/>
    <col min="6143" max="6143" width="18" style="94" customWidth="1"/>
    <col min="6144" max="6146" width="17.5703125" style="94" customWidth="1"/>
    <col min="6147" max="6147" width="7.42578125" style="94" customWidth="1"/>
    <col min="6148" max="6148" width="12.140625" style="94" customWidth="1"/>
    <col min="6149" max="6149" width="14.5703125" style="94" customWidth="1"/>
    <col min="6150" max="6151" width="14.42578125" style="94" bestFit="1" customWidth="1"/>
    <col min="6152" max="6152" width="12" style="94" bestFit="1" customWidth="1"/>
    <col min="6153" max="6153" width="9.140625" style="94"/>
    <col min="6154" max="6154" width="12" style="94" bestFit="1" customWidth="1"/>
    <col min="6155" max="6389" width="9.140625" style="94"/>
    <col min="6390" max="6390" width="1.85546875" style="94" customWidth="1"/>
    <col min="6391" max="6391" width="46.5703125" style="94" customWidth="1"/>
    <col min="6392" max="6396" width="0" style="94" hidden="1" customWidth="1"/>
    <col min="6397" max="6398" width="18.7109375" style="94" customWidth="1"/>
    <col min="6399" max="6399" width="18" style="94" customWidth="1"/>
    <col min="6400" max="6402" width="17.5703125" style="94" customWidth="1"/>
    <col min="6403" max="6403" width="7.42578125" style="94" customWidth="1"/>
    <col min="6404" max="6404" width="12.140625" style="94" customWidth="1"/>
    <col min="6405" max="6405" width="14.5703125" style="94" customWidth="1"/>
    <col min="6406" max="6407" width="14.42578125" style="94" bestFit="1" customWidth="1"/>
    <col min="6408" max="6408" width="12" style="94" bestFit="1" customWidth="1"/>
    <col min="6409" max="6409" width="9.140625" style="94"/>
    <col min="6410" max="6410" width="12" style="94" bestFit="1" customWidth="1"/>
    <col min="6411" max="6645" width="9.140625" style="94"/>
    <col min="6646" max="6646" width="1.85546875" style="94" customWidth="1"/>
    <col min="6647" max="6647" width="46.5703125" style="94" customWidth="1"/>
    <col min="6648" max="6652" width="0" style="94" hidden="1" customWidth="1"/>
    <col min="6653" max="6654" width="18.7109375" style="94" customWidth="1"/>
    <col min="6655" max="6655" width="18" style="94" customWidth="1"/>
    <col min="6656" max="6658" width="17.5703125" style="94" customWidth="1"/>
    <col min="6659" max="6659" width="7.42578125" style="94" customWidth="1"/>
    <col min="6660" max="6660" width="12.140625" style="94" customWidth="1"/>
    <col min="6661" max="6661" width="14.5703125" style="94" customWidth="1"/>
    <col min="6662" max="6663" width="14.42578125" style="94" bestFit="1" customWidth="1"/>
    <col min="6664" max="6664" width="12" style="94" bestFit="1" customWidth="1"/>
    <col min="6665" max="6665" width="9.140625" style="94"/>
    <col min="6666" max="6666" width="12" style="94" bestFit="1" customWidth="1"/>
    <col min="6667" max="6901" width="9.140625" style="94"/>
    <col min="6902" max="6902" width="1.85546875" style="94" customWidth="1"/>
    <col min="6903" max="6903" width="46.5703125" style="94" customWidth="1"/>
    <col min="6904" max="6908" width="0" style="94" hidden="1" customWidth="1"/>
    <col min="6909" max="6910" width="18.7109375" style="94" customWidth="1"/>
    <col min="6911" max="6911" width="18" style="94" customWidth="1"/>
    <col min="6912" max="6914" width="17.5703125" style="94" customWidth="1"/>
    <col min="6915" max="6915" width="7.42578125" style="94" customWidth="1"/>
    <col min="6916" max="6916" width="12.140625" style="94" customWidth="1"/>
    <col min="6917" max="6917" width="14.5703125" style="94" customWidth="1"/>
    <col min="6918" max="6919" width="14.42578125" style="94" bestFit="1" customWidth="1"/>
    <col min="6920" max="6920" width="12" style="94" bestFit="1" customWidth="1"/>
    <col min="6921" max="6921" width="9.140625" style="94"/>
    <col min="6922" max="6922" width="12" style="94" bestFit="1" customWidth="1"/>
    <col min="6923" max="7157" width="9.140625" style="94"/>
    <col min="7158" max="7158" width="1.85546875" style="94" customWidth="1"/>
    <col min="7159" max="7159" width="46.5703125" style="94" customWidth="1"/>
    <col min="7160" max="7164" width="0" style="94" hidden="1" customWidth="1"/>
    <col min="7165" max="7166" width="18.7109375" style="94" customWidth="1"/>
    <col min="7167" max="7167" width="18" style="94" customWidth="1"/>
    <col min="7168" max="7170" width="17.5703125" style="94" customWidth="1"/>
    <col min="7171" max="7171" width="7.42578125" style="94" customWidth="1"/>
    <col min="7172" max="7172" width="12.140625" style="94" customWidth="1"/>
    <col min="7173" max="7173" width="14.5703125" style="94" customWidth="1"/>
    <col min="7174" max="7175" width="14.42578125" style="94" bestFit="1" customWidth="1"/>
    <col min="7176" max="7176" width="12" style="94" bestFit="1" customWidth="1"/>
    <col min="7177" max="7177" width="9.140625" style="94"/>
    <col min="7178" max="7178" width="12" style="94" bestFit="1" customWidth="1"/>
    <col min="7179" max="7413" width="9.140625" style="94"/>
    <col min="7414" max="7414" width="1.85546875" style="94" customWidth="1"/>
    <col min="7415" max="7415" width="46.5703125" style="94" customWidth="1"/>
    <col min="7416" max="7420" width="0" style="94" hidden="1" customWidth="1"/>
    <col min="7421" max="7422" width="18.7109375" style="94" customWidth="1"/>
    <col min="7423" max="7423" width="18" style="94" customWidth="1"/>
    <col min="7424" max="7426" width="17.5703125" style="94" customWidth="1"/>
    <col min="7427" max="7427" width="7.42578125" style="94" customWidth="1"/>
    <col min="7428" max="7428" width="12.140625" style="94" customWidth="1"/>
    <col min="7429" max="7429" width="14.5703125" style="94" customWidth="1"/>
    <col min="7430" max="7431" width="14.42578125" style="94" bestFit="1" customWidth="1"/>
    <col min="7432" max="7432" width="12" style="94" bestFit="1" customWidth="1"/>
    <col min="7433" max="7433" width="9.140625" style="94"/>
    <col min="7434" max="7434" width="12" style="94" bestFit="1" customWidth="1"/>
    <col min="7435" max="7669" width="9.140625" style="94"/>
    <col min="7670" max="7670" width="1.85546875" style="94" customWidth="1"/>
    <col min="7671" max="7671" width="46.5703125" style="94" customWidth="1"/>
    <col min="7672" max="7676" width="0" style="94" hidden="1" customWidth="1"/>
    <col min="7677" max="7678" width="18.7109375" style="94" customWidth="1"/>
    <col min="7679" max="7679" width="18" style="94" customWidth="1"/>
    <col min="7680" max="7682" width="17.5703125" style="94" customWidth="1"/>
    <col min="7683" max="7683" width="7.42578125" style="94" customWidth="1"/>
    <col min="7684" max="7684" width="12.140625" style="94" customWidth="1"/>
    <col min="7685" max="7685" width="14.5703125" style="94" customWidth="1"/>
    <col min="7686" max="7687" width="14.42578125" style="94" bestFit="1" customWidth="1"/>
    <col min="7688" max="7688" width="12" style="94" bestFit="1" customWidth="1"/>
    <col min="7689" max="7689" width="9.140625" style="94"/>
    <col min="7690" max="7690" width="12" style="94" bestFit="1" customWidth="1"/>
    <col min="7691" max="7925" width="9.140625" style="94"/>
    <col min="7926" max="7926" width="1.85546875" style="94" customWidth="1"/>
    <col min="7927" max="7927" width="46.5703125" style="94" customWidth="1"/>
    <col min="7928" max="7932" width="0" style="94" hidden="1" customWidth="1"/>
    <col min="7933" max="7934" width="18.7109375" style="94" customWidth="1"/>
    <col min="7935" max="7935" width="18" style="94" customWidth="1"/>
    <col min="7936" max="7938" width="17.5703125" style="94" customWidth="1"/>
    <col min="7939" max="7939" width="7.42578125" style="94" customWidth="1"/>
    <col min="7940" max="7940" width="12.140625" style="94" customWidth="1"/>
    <col min="7941" max="7941" width="14.5703125" style="94" customWidth="1"/>
    <col min="7942" max="7943" width="14.42578125" style="94" bestFit="1" customWidth="1"/>
    <col min="7944" max="7944" width="12" style="94" bestFit="1" customWidth="1"/>
    <col min="7945" max="7945" width="9.140625" style="94"/>
    <col min="7946" max="7946" width="12" style="94" bestFit="1" customWidth="1"/>
    <col min="7947" max="8181" width="9.140625" style="94"/>
    <col min="8182" max="8182" width="1.85546875" style="94" customWidth="1"/>
    <col min="8183" max="8183" width="46.5703125" style="94" customWidth="1"/>
    <col min="8184" max="8188" width="0" style="94" hidden="1" customWidth="1"/>
    <col min="8189" max="8190" width="18.7109375" style="94" customWidth="1"/>
    <col min="8191" max="8191" width="18" style="94" customWidth="1"/>
    <col min="8192" max="8194" width="17.5703125" style="94" customWidth="1"/>
    <col min="8195" max="8195" width="7.42578125" style="94" customWidth="1"/>
    <col min="8196" max="8196" width="12.140625" style="94" customWidth="1"/>
    <col min="8197" max="8197" width="14.5703125" style="94" customWidth="1"/>
    <col min="8198" max="8199" width="14.42578125" style="94" bestFit="1" customWidth="1"/>
    <col min="8200" max="8200" width="12" style="94" bestFit="1" customWidth="1"/>
    <col min="8201" max="8201" width="9.140625" style="94"/>
    <col min="8202" max="8202" width="12" style="94" bestFit="1" customWidth="1"/>
    <col min="8203" max="8437" width="9.140625" style="94"/>
    <col min="8438" max="8438" width="1.85546875" style="94" customWidth="1"/>
    <col min="8439" max="8439" width="46.5703125" style="94" customWidth="1"/>
    <col min="8440" max="8444" width="0" style="94" hidden="1" customWidth="1"/>
    <col min="8445" max="8446" width="18.7109375" style="94" customWidth="1"/>
    <col min="8447" max="8447" width="18" style="94" customWidth="1"/>
    <col min="8448" max="8450" width="17.5703125" style="94" customWidth="1"/>
    <col min="8451" max="8451" width="7.42578125" style="94" customWidth="1"/>
    <col min="8452" max="8452" width="12.140625" style="94" customWidth="1"/>
    <col min="8453" max="8453" width="14.5703125" style="94" customWidth="1"/>
    <col min="8454" max="8455" width="14.42578125" style="94" bestFit="1" customWidth="1"/>
    <col min="8456" max="8456" width="12" style="94" bestFit="1" customWidth="1"/>
    <col min="8457" max="8457" width="9.140625" style="94"/>
    <col min="8458" max="8458" width="12" style="94" bestFit="1" customWidth="1"/>
    <col min="8459" max="8693" width="9.140625" style="94"/>
    <col min="8694" max="8694" width="1.85546875" style="94" customWidth="1"/>
    <col min="8695" max="8695" width="46.5703125" style="94" customWidth="1"/>
    <col min="8696" max="8700" width="0" style="94" hidden="1" customWidth="1"/>
    <col min="8701" max="8702" width="18.7109375" style="94" customWidth="1"/>
    <col min="8703" max="8703" width="18" style="94" customWidth="1"/>
    <col min="8704" max="8706" width="17.5703125" style="94" customWidth="1"/>
    <col min="8707" max="8707" width="7.42578125" style="94" customWidth="1"/>
    <col min="8708" max="8708" width="12.140625" style="94" customWidth="1"/>
    <col min="8709" max="8709" width="14.5703125" style="94" customWidth="1"/>
    <col min="8710" max="8711" width="14.42578125" style="94" bestFit="1" customWidth="1"/>
    <col min="8712" max="8712" width="12" style="94" bestFit="1" customWidth="1"/>
    <col min="8713" max="8713" width="9.140625" style="94"/>
    <col min="8714" max="8714" width="12" style="94" bestFit="1" customWidth="1"/>
    <col min="8715" max="8949" width="9.140625" style="94"/>
    <col min="8950" max="8950" width="1.85546875" style="94" customWidth="1"/>
    <col min="8951" max="8951" width="46.5703125" style="94" customWidth="1"/>
    <col min="8952" max="8956" width="0" style="94" hidden="1" customWidth="1"/>
    <col min="8957" max="8958" width="18.7109375" style="94" customWidth="1"/>
    <col min="8959" max="8959" width="18" style="94" customWidth="1"/>
    <col min="8960" max="8962" width="17.5703125" style="94" customWidth="1"/>
    <col min="8963" max="8963" width="7.42578125" style="94" customWidth="1"/>
    <col min="8964" max="8964" width="12.140625" style="94" customWidth="1"/>
    <col min="8965" max="8965" width="14.5703125" style="94" customWidth="1"/>
    <col min="8966" max="8967" width="14.42578125" style="94" bestFit="1" customWidth="1"/>
    <col min="8968" max="8968" width="12" style="94" bestFit="1" customWidth="1"/>
    <col min="8969" max="8969" width="9.140625" style="94"/>
    <col min="8970" max="8970" width="12" style="94" bestFit="1" customWidth="1"/>
    <col min="8971" max="9205" width="9.140625" style="94"/>
    <col min="9206" max="9206" width="1.85546875" style="94" customWidth="1"/>
    <col min="9207" max="9207" width="46.5703125" style="94" customWidth="1"/>
    <col min="9208" max="9212" width="0" style="94" hidden="1" customWidth="1"/>
    <col min="9213" max="9214" width="18.7109375" style="94" customWidth="1"/>
    <col min="9215" max="9215" width="18" style="94" customWidth="1"/>
    <col min="9216" max="9218" width="17.5703125" style="94" customWidth="1"/>
    <col min="9219" max="9219" width="7.42578125" style="94" customWidth="1"/>
    <col min="9220" max="9220" width="12.140625" style="94" customWidth="1"/>
    <col min="9221" max="9221" width="14.5703125" style="94" customWidth="1"/>
    <col min="9222" max="9223" width="14.42578125" style="94" bestFit="1" customWidth="1"/>
    <col min="9224" max="9224" width="12" style="94" bestFit="1" customWidth="1"/>
    <col min="9225" max="9225" width="9.140625" style="94"/>
    <col min="9226" max="9226" width="12" style="94" bestFit="1" customWidth="1"/>
    <col min="9227" max="9461" width="9.140625" style="94"/>
    <col min="9462" max="9462" width="1.85546875" style="94" customWidth="1"/>
    <col min="9463" max="9463" width="46.5703125" style="94" customWidth="1"/>
    <col min="9464" max="9468" width="0" style="94" hidden="1" customWidth="1"/>
    <col min="9469" max="9470" width="18.7109375" style="94" customWidth="1"/>
    <col min="9471" max="9471" width="18" style="94" customWidth="1"/>
    <col min="9472" max="9474" width="17.5703125" style="94" customWidth="1"/>
    <col min="9475" max="9475" width="7.42578125" style="94" customWidth="1"/>
    <col min="9476" max="9476" width="12.140625" style="94" customWidth="1"/>
    <col min="9477" max="9477" width="14.5703125" style="94" customWidth="1"/>
    <col min="9478" max="9479" width="14.42578125" style="94" bestFit="1" customWidth="1"/>
    <col min="9480" max="9480" width="12" style="94" bestFit="1" customWidth="1"/>
    <col min="9481" max="9481" width="9.140625" style="94"/>
    <col min="9482" max="9482" width="12" style="94" bestFit="1" customWidth="1"/>
    <col min="9483" max="9717" width="9.140625" style="94"/>
    <col min="9718" max="9718" width="1.85546875" style="94" customWidth="1"/>
    <col min="9719" max="9719" width="46.5703125" style="94" customWidth="1"/>
    <col min="9720" max="9724" width="0" style="94" hidden="1" customWidth="1"/>
    <col min="9725" max="9726" width="18.7109375" style="94" customWidth="1"/>
    <col min="9727" max="9727" width="18" style="94" customWidth="1"/>
    <col min="9728" max="9730" width="17.5703125" style="94" customWidth="1"/>
    <col min="9731" max="9731" width="7.42578125" style="94" customWidth="1"/>
    <col min="9732" max="9732" width="12.140625" style="94" customWidth="1"/>
    <col min="9733" max="9733" width="14.5703125" style="94" customWidth="1"/>
    <col min="9734" max="9735" width="14.42578125" style="94" bestFit="1" customWidth="1"/>
    <col min="9736" max="9736" width="12" style="94" bestFit="1" customWidth="1"/>
    <col min="9737" max="9737" width="9.140625" style="94"/>
    <col min="9738" max="9738" width="12" style="94" bestFit="1" customWidth="1"/>
    <col min="9739" max="9973" width="9.140625" style="94"/>
    <col min="9974" max="9974" width="1.85546875" style="94" customWidth="1"/>
    <col min="9975" max="9975" width="46.5703125" style="94" customWidth="1"/>
    <col min="9976" max="9980" width="0" style="94" hidden="1" customWidth="1"/>
    <col min="9981" max="9982" width="18.7109375" style="94" customWidth="1"/>
    <col min="9983" max="9983" width="18" style="94" customWidth="1"/>
    <col min="9984" max="9986" width="17.5703125" style="94" customWidth="1"/>
    <col min="9987" max="9987" width="7.42578125" style="94" customWidth="1"/>
    <col min="9988" max="9988" width="12.140625" style="94" customWidth="1"/>
    <col min="9989" max="9989" width="14.5703125" style="94" customWidth="1"/>
    <col min="9990" max="9991" width="14.42578125" style="94" bestFit="1" customWidth="1"/>
    <col min="9992" max="9992" width="12" style="94" bestFit="1" customWidth="1"/>
    <col min="9993" max="9993" width="9.140625" style="94"/>
    <col min="9994" max="9994" width="12" style="94" bestFit="1" customWidth="1"/>
    <col min="9995" max="10229" width="9.140625" style="94"/>
    <col min="10230" max="10230" width="1.85546875" style="94" customWidth="1"/>
    <col min="10231" max="10231" width="46.5703125" style="94" customWidth="1"/>
    <col min="10232" max="10236" width="0" style="94" hidden="1" customWidth="1"/>
    <col min="10237" max="10238" width="18.7109375" style="94" customWidth="1"/>
    <col min="10239" max="10239" width="18" style="94" customWidth="1"/>
    <col min="10240" max="10242" width="17.5703125" style="94" customWidth="1"/>
    <col min="10243" max="10243" width="7.42578125" style="94" customWidth="1"/>
    <col min="10244" max="10244" width="12.140625" style="94" customWidth="1"/>
    <col min="10245" max="10245" width="14.5703125" style="94" customWidth="1"/>
    <col min="10246" max="10247" width="14.42578125" style="94" bestFit="1" customWidth="1"/>
    <col min="10248" max="10248" width="12" style="94" bestFit="1" customWidth="1"/>
    <col min="10249" max="10249" width="9.140625" style="94"/>
    <col min="10250" max="10250" width="12" style="94" bestFit="1" customWidth="1"/>
    <col min="10251" max="10485" width="9.140625" style="94"/>
    <col min="10486" max="10486" width="1.85546875" style="94" customWidth="1"/>
    <col min="10487" max="10487" width="46.5703125" style="94" customWidth="1"/>
    <col min="10488" max="10492" width="0" style="94" hidden="1" customWidth="1"/>
    <col min="10493" max="10494" width="18.7109375" style="94" customWidth="1"/>
    <col min="10495" max="10495" width="18" style="94" customWidth="1"/>
    <col min="10496" max="10498" width="17.5703125" style="94" customWidth="1"/>
    <col min="10499" max="10499" width="7.42578125" style="94" customWidth="1"/>
    <col min="10500" max="10500" width="12.140625" style="94" customWidth="1"/>
    <col min="10501" max="10501" width="14.5703125" style="94" customWidth="1"/>
    <col min="10502" max="10503" width="14.42578125" style="94" bestFit="1" customWidth="1"/>
    <col min="10504" max="10504" width="12" style="94" bestFit="1" customWidth="1"/>
    <col min="10505" max="10505" width="9.140625" style="94"/>
    <col min="10506" max="10506" width="12" style="94" bestFit="1" customWidth="1"/>
    <col min="10507" max="10741" width="9.140625" style="94"/>
    <col min="10742" max="10742" width="1.85546875" style="94" customWidth="1"/>
    <col min="10743" max="10743" width="46.5703125" style="94" customWidth="1"/>
    <col min="10744" max="10748" width="0" style="94" hidden="1" customWidth="1"/>
    <col min="10749" max="10750" width="18.7109375" style="94" customWidth="1"/>
    <col min="10751" max="10751" width="18" style="94" customWidth="1"/>
    <col min="10752" max="10754" width="17.5703125" style="94" customWidth="1"/>
    <col min="10755" max="10755" width="7.42578125" style="94" customWidth="1"/>
    <col min="10756" max="10756" width="12.140625" style="94" customWidth="1"/>
    <col min="10757" max="10757" width="14.5703125" style="94" customWidth="1"/>
    <col min="10758" max="10759" width="14.42578125" style="94" bestFit="1" customWidth="1"/>
    <col min="10760" max="10760" width="12" style="94" bestFit="1" customWidth="1"/>
    <col min="10761" max="10761" width="9.140625" style="94"/>
    <col min="10762" max="10762" width="12" style="94" bestFit="1" customWidth="1"/>
    <col min="10763" max="10997" width="9.140625" style="94"/>
    <col min="10998" max="10998" width="1.85546875" style="94" customWidth="1"/>
    <col min="10999" max="10999" width="46.5703125" style="94" customWidth="1"/>
    <col min="11000" max="11004" width="0" style="94" hidden="1" customWidth="1"/>
    <col min="11005" max="11006" width="18.7109375" style="94" customWidth="1"/>
    <col min="11007" max="11007" width="18" style="94" customWidth="1"/>
    <col min="11008" max="11010" width="17.5703125" style="94" customWidth="1"/>
    <col min="11011" max="11011" width="7.42578125" style="94" customWidth="1"/>
    <col min="11012" max="11012" width="12.140625" style="94" customWidth="1"/>
    <col min="11013" max="11013" width="14.5703125" style="94" customWidth="1"/>
    <col min="11014" max="11015" width="14.42578125" style="94" bestFit="1" customWidth="1"/>
    <col min="11016" max="11016" width="12" style="94" bestFit="1" customWidth="1"/>
    <col min="11017" max="11017" width="9.140625" style="94"/>
    <col min="11018" max="11018" width="12" style="94" bestFit="1" customWidth="1"/>
    <col min="11019" max="11253" width="9.140625" style="94"/>
    <col min="11254" max="11254" width="1.85546875" style="94" customWidth="1"/>
    <col min="11255" max="11255" width="46.5703125" style="94" customWidth="1"/>
    <col min="11256" max="11260" width="0" style="94" hidden="1" customWidth="1"/>
    <col min="11261" max="11262" width="18.7109375" style="94" customWidth="1"/>
    <col min="11263" max="11263" width="18" style="94" customWidth="1"/>
    <col min="11264" max="11266" width="17.5703125" style="94" customWidth="1"/>
    <col min="11267" max="11267" width="7.42578125" style="94" customWidth="1"/>
    <col min="11268" max="11268" width="12.140625" style="94" customWidth="1"/>
    <col min="11269" max="11269" width="14.5703125" style="94" customWidth="1"/>
    <col min="11270" max="11271" width="14.42578125" style="94" bestFit="1" customWidth="1"/>
    <col min="11272" max="11272" width="12" style="94" bestFit="1" customWidth="1"/>
    <col min="11273" max="11273" width="9.140625" style="94"/>
    <col min="11274" max="11274" width="12" style="94" bestFit="1" customWidth="1"/>
    <col min="11275" max="11509" width="9.140625" style="94"/>
    <col min="11510" max="11510" width="1.85546875" style="94" customWidth="1"/>
    <col min="11511" max="11511" width="46.5703125" style="94" customWidth="1"/>
    <col min="11512" max="11516" width="0" style="94" hidden="1" customWidth="1"/>
    <col min="11517" max="11518" width="18.7109375" style="94" customWidth="1"/>
    <col min="11519" max="11519" width="18" style="94" customWidth="1"/>
    <col min="11520" max="11522" width="17.5703125" style="94" customWidth="1"/>
    <col min="11523" max="11523" width="7.42578125" style="94" customWidth="1"/>
    <col min="11524" max="11524" width="12.140625" style="94" customWidth="1"/>
    <col min="11525" max="11525" width="14.5703125" style="94" customWidth="1"/>
    <col min="11526" max="11527" width="14.42578125" style="94" bestFit="1" customWidth="1"/>
    <col min="11528" max="11528" width="12" style="94" bestFit="1" customWidth="1"/>
    <col min="11529" max="11529" width="9.140625" style="94"/>
    <col min="11530" max="11530" width="12" style="94" bestFit="1" customWidth="1"/>
    <col min="11531" max="11765" width="9.140625" style="94"/>
    <col min="11766" max="11766" width="1.85546875" style="94" customWidth="1"/>
    <col min="11767" max="11767" width="46.5703125" style="94" customWidth="1"/>
    <col min="11768" max="11772" width="0" style="94" hidden="1" customWidth="1"/>
    <col min="11773" max="11774" width="18.7109375" style="94" customWidth="1"/>
    <col min="11775" max="11775" width="18" style="94" customWidth="1"/>
    <col min="11776" max="11778" width="17.5703125" style="94" customWidth="1"/>
    <col min="11779" max="11779" width="7.42578125" style="94" customWidth="1"/>
    <col min="11780" max="11780" width="12.140625" style="94" customWidth="1"/>
    <col min="11781" max="11781" width="14.5703125" style="94" customWidth="1"/>
    <col min="11782" max="11783" width="14.42578125" style="94" bestFit="1" customWidth="1"/>
    <col min="11784" max="11784" width="12" style="94" bestFit="1" customWidth="1"/>
    <col min="11785" max="11785" width="9.140625" style="94"/>
    <col min="11786" max="11786" width="12" style="94" bestFit="1" customWidth="1"/>
    <col min="11787" max="12021" width="9.140625" style="94"/>
    <col min="12022" max="12022" width="1.85546875" style="94" customWidth="1"/>
    <col min="12023" max="12023" width="46.5703125" style="94" customWidth="1"/>
    <col min="12024" max="12028" width="0" style="94" hidden="1" customWidth="1"/>
    <col min="12029" max="12030" width="18.7109375" style="94" customWidth="1"/>
    <col min="12031" max="12031" width="18" style="94" customWidth="1"/>
    <col min="12032" max="12034" width="17.5703125" style="94" customWidth="1"/>
    <col min="12035" max="12035" width="7.42578125" style="94" customWidth="1"/>
    <col min="12036" max="12036" width="12.140625" style="94" customWidth="1"/>
    <col min="12037" max="12037" width="14.5703125" style="94" customWidth="1"/>
    <col min="12038" max="12039" width="14.42578125" style="94" bestFit="1" customWidth="1"/>
    <col min="12040" max="12040" width="12" style="94" bestFit="1" customWidth="1"/>
    <col min="12041" max="12041" width="9.140625" style="94"/>
    <col min="12042" max="12042" width="12" style="94" bestFit="1" customWidth="1"/>
    <col min="12043" max="12277" width="9.140625" style="94"/>
    <col min="12278" max="12278" width="1.85546875" style="94" customWidth="1"/>
    <col min="12279" max="12279" width="46.5703125" style="94" customWidth="1"/>
    <col min="12280" max="12284" width="0" style="94" hidden="1" customWidth="1"/>
    <col min="12285" max="12286" width="18.7109375" style="94" customWidth="1"/>
    <col min="12287" max="12287" width="18" style="94" customWidth="1"/>
    <col min="12288" max="12290" width="17.5703125" style="94" customWidth="1"/>
    <col min="12291" max="12291" width="7.42578125" style="94" customWidth="1"/>
    <col min="12292" max="12292" width="12.140625" style="94" customWidth="1"/>
    <col min="12293" max="12293" width="14.5703125" style="94" customWidth="1"/>
    <col min="12294" max="12295" width="14.42578125" style="94" bestFit="1" customWidth="1"/>
    <col min="12296" max="12296" width="12" style="94" bestFit="1" customWidth="1"/>
    <col min="12297" max="12297" width="9.140625" style="94"/>
    <col min="12298" max="12298" width="12" style="94" bestFit="1" customWidth="1"/>
    <col min="12299" max="12533" width="9.140625" style="94"/>
    <col min="12534" max="12534" width="1.85546875" style="94" customWidth="1"/>
    <col min="12535" max="12535" width="46.5703125" style="94" customWidth="1"/>
    <col min="12536" max="12540" width="0" style="94" hidden="1" customWidth="1"/>
    <col min="12541" max="12542" width="18.7109375" style="94" customWidth="1"/>
    <col min="12543" max="12543" width="18" style="94" customWidth="1"/>
    <col min="12544" max="12546" width="17.5703125" style="94" customWidth="1"/>
    <col min="12547" max="12547" width="7.42578125" style="94" customWidth="1"/>
    <col min="12548" max="12548" width="12.140625" style="94" customWidth="1"/>
    <col min="12549" max="12549" width="14.5703125" style="94" customWidth="1"/>
    <col min="12550" max="12551" width="14.42578125" style="94" bestFit="1" customWidth="1"/>
    <col min="12552" max="12552" width="12" style="94" bestFit="1" customWidth="1"/>
    <col min="12553" max="12553" width="9.140625" style="94"/>
    <col min="12554" max="12554" width="12" style="94" bestFit="1" customWidth="1"/>
    <col min="12555" max="12789" width="9.140625" style="94"/>
    <col min="12790" max="12790" width="1.85546875" style="94" customWidth="1"/>
    <col min="12791" max="12791" width="46.5703125" style="94" customWidth="1"/>
    <col min="12792" max="12796" width="0" style="94" hidden="1" customWidth="1"/>
    <col min="12797" max="12798" width="18.7109375" style="94" customWidth="1"/>
    <col min="12799" max="12799" width="18" style="94" customWidth="1"/>
    <col min="12800" max="12802" width="17.5703125" style="94" customWidth="1"/>
    <col min="12803" max="12803" width="7.42578125" style="94" customWidth="1"/>
    <col min="12804" max="12804" width="12.140625" style="94" customWidth="1"/>
    <col min="12805" max="12805" width="14.5703125" style="94" customWidth="1"/>
    <col min="12806" max="12807" width="14.42578125" style="94" bestFit="1" customWidth="1"/>
    <col min="12808" max="12808" width="12" style="94" bestFit="1" customWidth="1"/>
    <col min="12809" max="12809" width="9.140625" style="94"/>
    <col min="12810" max="12810" width="12" style="94" bestFit="1" customWidth="1"/>
    <col min="12811" max="13045" width="9.140625" style="94"/>
    <col min="13046" max="13046" width="1.85546875" style="94" customWidth="1"/>
    <col min="13047" max="13047" width="46.5703125" style="94" customWidth="1"/>
    <col min="13048" max="13052" width="0" style="94" hidden="1" customWidth="1"/>
    <col min="13053" max="13054" width="18.7109375" style="94" customWidth="1"/>
    <col min="13055" max="13055" width="18" style="94" customWidth="1"/>
    <col min="13056" max="13058" width="17.5703125" style="94" customWidth="1"/>
    <col min="13059" max="13059" width="7.42578125" style="94" customWidth="1"/>
    <col min="13060" max="13060" width="12.140625" style="94" customWidth="1"/>
    <col min="13061" max="13061" width="14.5703125" style="94" customWidth="1"/>
    <col min="13062" max="13063" width="14.42578125" style="94" bestFit="1" customWidth="1"/>
    <col min="13064" max="13064" width="12" style="94" bestFit="1" customWidth="1"/>
    <col min="13065" max="13065" width="9.140625" style="94"/>
    <col min="13066" max="13066" width="12" style="94" bestFit="1" customWidth="1"/>
    <col min="13067" max="13301" width="9.140625" style="94"/>
    <col min="13302" max="13302" width="1.85546875" style="94" customWidth="1"/>
    <col min="13303" max="13303" width="46.5703125" style="94" customWidth="1"/>
    <col min="13304" max="13308" width="0" style="94" hidden="1" customWidth="1"/>
    <col min="13309" max="13310" width="18.7109375" style="94" customWidth="1"/>
    <col min="13311" max="13311" width="18" style="94" customWidth="1"/>
    <col min="13312" max="13314" width="17.5703125" style="94" customWidth="1"/>
    <col min="13315" max="13315" width="7.42578125" style="94" customWidth="1"/>
    <col min="13316" max="13316" width="12.140625" style="94" customWidth="1"/>
    <col min="13317" max="13317" width="14.5703125" style="94" customWidth="1"/>
    <col min="13318" max="13319" width="14.42578125" style="94" bestFit="1" customWidth="1"/>
    <col min="13320" max="13320" width="12" style="94" bestFit="1" customWidth="1"/>
    <col min="13321" max="13321" width="9.140625" style="94"/>
    <col min="13322" max="13322" width="12" style="94" bestFit="1" customWidth="1"/>
    <col min="13323" max="13557" width="9.140625" style="94"/>
    <col min="13558" max="13558" width="1.85546875" style="94" customWidth="1"/>
    <col min="13559" max="13559" width="46.5703125" style="94" customWidth="1"/>
    <col min="13560" max="13564" width="0" style="94" hidden="1" customWidth="1"/>
    <col min="13565" max="13566" width="18.7109375" style="94" customWidth="1"/>
    <col min="13567" max="13567" width="18" style="94" customWidth="1"/>
    <col min="13568" max="13570" width="17.5703125" style="94" customWidth="1"/>
    <col min="13571" max="13571" width="7.42578125" style="94" customWidth="1"/>
    <col min="13572" max="13572" width="12.140625" style="94" customWidth="1"/>
    <col min="13573" max="13573" width="14.5703125" style="94" customWidth="1"/>
    <col min="13574" max="13575" width="14.42578125" style="94" bestFit="1" customWidth="1"/>
    <col min="13576" max="13576" width="12" style="94" bestFit="1" customWidth="1"/>
    <col min="13577" max="13577" width="9.140625" style="94"/>
    <col min="13578" max="13578" width="12" style="94" bestFit="1" customWidth="1"/>
    <col min="13579" max="13813" width="9.140625" style="94"/>
    <col min="13814" max="13814" width="1.85546875" style="94" customWidth="1"/>
    <col min="13815" max="13815" width="46.5703125" style="94" customWidth="1"/>
    <col min="13816" max="13820" width="0" style="94" hidden="1" customWidth="1"/>
    <col min="13821" max="13822" width="18.7109375" style="94" customWidth="1"/>
    <col min="13823" max="13823" width="18" style="94" customWidth="1"/>
    <col min="13824" max="13826" width="17.5703125" style="94" customWidth="1"/>
    <col min="13827" max="13827" width="7.42578125" style="94" customWidth="1"/>
    <col min="13828" max="13828" width="12.140625" style="94" customWidth="1"/>
    <col min="13829" max="13829" width="14.5703125" style="94" customWidth="1"/>
    <col min="13830" max="13831" width="14.42578125" style="94" bestFit="1" customWidth="1"/>
    <col min="13832" max="13832" width="12" style="94" bestFit="1" customWidth="1"/>
    <col min="13833" max="13833" width="9.140625" style="94"/>
    <col min="13834" max="13834" width="12" style="94" bestFit="1" customWidth="1"/>
    <col min="13835" max="14069" width="9.140625" style="94"/>
    <col min="14070" max="14070" width="1.85546875" style="94" customWidth="1"/>
    <col min="14071" max="14071" width="46.5703125" style="94" customWidth="1"/>
    <col min="14072" max="14076" width="0" style="94" hidden="1" customWidth="1"/>
    <col min="14077" max="14078" width="18.7109375" style="94" customWidth="1"/>
    <col min="14079" max="14079" width="18" style="94" customWidth="1"/>
    <col min="14080" max="14082" width="17.5703125" style="94" customWidth="1"/>
    <col min="14083" max="14083" width="7.42578125" style="94" customWidth="1"/>
    <col min="14084" max="14084" width="12.140625" style="94" customWidth="1"/>
    <col min="14085" max="14085" width="14.5703125" style="94" customWidth="1"/>
    <col min="14086" max="14087" width="14.42578125" style="94" bestFit="1" customWidth="1"/>
    <col min="14088" max="14088" width="12" style="94" bestFit="1" customWidth="1"/>
    <col min="14089" max="14089" width="9.140625" style="94"/>
    <col min="14090" max="14090" width="12" style="94" bestFit="1" customWidth="1"/>
    <col min="14091" max="14325" width="9.140625" style="94"/>
    <col min="14326" max="14326" width="1.85546875" style="94" customWidth="1"/>
    <col min="14327" max="14327" width="46.5703125" style="94" customWidth="1"/>
    <col min="14328" max="14332" width="0" style="94" hidden="1" customWidth="1"/>
    <col min="14333" max="14334" width="18.7109375" style="94" customWidth="1"/>
    <col min="14335" max="14335" width="18" style="94" customWidth="1"/>
    <col min="14336" max="14338" width="17.5703125" style="94" customWidth="1"/>
    <col min="14339" max="14339" width="7.42578125" style="94" customWidth="1"/>
    <col min="14340" max="14340" width="12.140625" style="94" customWidth="1"/>
    <col min="14341" max="14341" width="14.5703125" style="94" customWidth="1"/>
    <col min="14342" max="14343" width="14.42578125" style="94" bestFit="1" customWidth="1"/>
    <col min="14344" max="14344" width="12" style="94" bestFit="1" customWidth="1"/>
    <col min="14345" max="14345" width="9.140625" style="94"/>
    <col min="14346" max="14346" width="12" style="94" bestFit="1" customWidth="1"/>
    <col min="14347" max="14581" width="9.140625" style="94"/>
    <col min="14582" max="14582" width="1.85546875" style="94" customWidth="1"/>
    <col min="14583" max="14583" width="46.5703125" style="94" customWidth="1"/>
    <col min="14584" max="14588" width="0" style="94" hidden="1" customWidth="1"/>
    <col min="14589" max="14590" width="18.7109375" style="94" customWidth="1"/>
    <col min="14591" max="14591" width="18" style="94" customWidth="1"/>
    <col min="14592" max="14594" width="17.5703125" style="94" customWidth="1"/>
    <col min="14595" max="14595" width="7.42578125" style="94" customWidth="1"/>
    <col min="14596" max="14596" width="12.140625" style="94" customWidth="1"/>
    <col min="14597" max="14597" width="14.5703125" style="94" customWidth="1"/>
    <col min="14598" max="14599" width="14.42578125" style="94" bestFit="1" customWidth="1"/>
    <col min="14600" max="14600" width="12" style="94" bestFit="1" customWidth="1"/>
    <col min="14601" max="14601" width="9.140625" style="94"/>
    <col min="14602" max="14602" width="12" style="94" bestFit="1" customWidth="1"/>
    <col min="14603" max="14837" width="9.140625" style="94"/>
    <col min="14838" max="14838" width="1.85546875" style="94" customWidth="1"/>
    <col min="14839" max="14839" width="46.5703125" style="94" customWidth="1"/>
    <col min="14840" max="14844" width="0" style="94" hidden="1" customWidth="1"/>
    <col min="14845" max="14846" width="18.7109375" style="94" customWidth="1"/>
    <col min="14847" max="14847" width="18" style="94" customWidth="1"/>
    <col min="14848" max="14850" width="17.5703125" style="94" customWidth="1"/>
    <col min="14851" max="14851" width="7.42578125" style="94" customWidth="1"/>
    <col min="14852" max="14852" width="12.140625" style="94" customWidth="1"/>
    <col min="14853" max="14853" width="14.5703125" style="94" customWidth="1"/>
    <col min="14854" max="14855" width="14.42578125" style="94" bestFit="1" customWidth="1"/>
    <col min="14856" max="14856" width="12" style="94" bestFit="1" customWidth="1"/>
    <col min="14857" max="14857" width="9.140625" style="94"/>
    <col min="14858" max="14858" width="12" style="94" bestFit="1" customWidth="1"/>
    <col min="14859" max="15093" width="9.140625" style="94"/>
    <col min="15094" max="15094" width="1.85546875" style="94" customWidth="1"/>
    <col min="15095" max="15095" width="46.5703125" style="94" customWidth="1"/>
    <col min="15096" max="15100" width="0" style="94" hidden="1" customWidth="1"/>
    <col min="15101" max="15102" width="18.7109375" style="94" customWidth="1"/>
    <col min="15103" max="15103" width="18" style="94" customWidth="1"/>
    <col min="15104" max="15106" width="17.5703125" style="94" customWidth="1"/>
    <col min="15107" max="15107" width="7.42578125" style="94" customWidth="1"/>
    <col min="15108" max="15108" width="12.140625" style="94" customWidth="1"/>
    <col min="15109" max="15109" width="14.5703125" style="94" customWidth="1"/>
    <col min="15110" max="15111" width="14.42578125" style="94" bestFit="1" customWidth="1"/>
    <col min="15112" max="15112" width="12" style="94" bestFit="1" customWidth="1"/>
    <col min="15113" max="15113" width="9.140625" style="94"/>
    <col min="15114" max="15114" width="12" style="94" bestFit="1" customWidth="1"/>
    <col min="15115" max="15349" width="9.140625" style="94"/>
    <col min="15350" max="15350" width="1.85546875" style="94" customWidth="1"/>
    <col min="15351" max="15351" width="46.5703125" style="94" customWidth="1"/>
    <col min="15352" max="15356" width="0" style="94" hidden="1" customWidth="1"/>
    <col min="15357" max="15358" width="18.7109375" style="94" customWidth="1"/>
    <col min="15359" max="15359" width="18" style="94" customWidth="1"/>
    <col min="15360" max="15362" width="17.5703125" style="94" customWidth="1"/>
    <col min="15363" max="15363" width="7.42578125" style="94" customWidth="1"/>
    <col min="15364" max="15364" width="12.140625" style="94" customWidth="1"/>
    <col min="15365" max="15365" width="14.5703125" style="94" customWidth="1"/>
    <col min="15366" max="15367" width="14.42578125" style="94" bestFit="1" customWidth="1"/>
    <col min="15368" max="15368" width="12" style="94" bestFit="1" customWidth="1"/>
    <col min="15369" max="15369" width="9.140625" style="94"/>
    <col min="15370" max="15370" width="12" style="94" bestFit="1" customWidth="1"/>
    <col min="15371" max="15605" width="9.140625" style="94"/>
    <col min="15606" max="15606" width="1.85546875" style="94" customWidth="1"/>
    <col min="15607" max="15607" width="46.5703125" style="94" customWidth="1"/>
    <col min="15608" max="15612" width="0" style="94" hidden="1" customWidth="1"/>
    <col min="15613" max="15614" width="18.7109375" style="94" customWidth="1"/>
    <col min="15615" max="15615" width="18" style="94" customWidth="1"/>
    <col min="15616" max="15618" width="17.5703125" style="94" customWidth="1"/>
    <col min="15619" max="15619" width="7.42578125" style="94" customWidth="1"/>
    <col min="15620" max="15620" width="12.140625" style="94" customWidth="1"/>
    <col min="15621" max="15621" width="14.5703125" style="94" customWidth="1"/>
    <col min="15622" max="15623" width="14.42578125" style="94" bestFit="1" customWidth="1"/>
    <col min="15624" max="15624" width="12" style="94" bestFit="1" customWidth="1"/>
    <col min="15625" max="15625" width="9.140625" style="94"/>
    <col min="15626" max="15626" width="12" style="94" bestFit="1" customWidth="1"/>
    <col min="15627" max="15861" width="9.140625" style="94"/>
    <col min="15862" max="15862" width="1.85546875" style="94" customWidth="1"/>
    <col min="15863" max="15863" width="46.5703125" style="94" customWidth="1"/>
    <col min="15864" max="15868" width="0" style="94" hidden="1" customWidth="1"/>
    <col min="15869" max="15870" width="18.7109375" style="94" customWidth="1"/>
    <col min="15871" max="15871" width="18" style="94" customWidth="1"/>
    <col min="15872" max="15874" width="17.5703125" style="94" customWidth="1"/>
    <col min="15875" max="15875" width="7.42578125" style="94" customWidth="1"/>
    <col min="15876" max="15876" width="12.140625" style="94" customWidth="1"/>
    <col min="15877" max="15877" width="14.5703125" style="94" customWidth="1"/>
    <col min="15878" max="15879" width="14.42578125" style="94" bestFit="1" customWidth="1"/>
    <col min="15880" max="15880" width="12" style="94" bestFit="1" customWidth="1"/>
    <col min="15881" max="15881" width="9.140625" style="94"/>
    <col min="15882" max="15882" width="12" style="94" bestFit="1" customWidth="1"/>
    <col min="15883" max="16117" width="9.140625" style="94"/>
    <col min="16118" max="16118" width="1.85546875" style="94" customWidth="1"/>
    <col min="16119" max="16119" width="46.5703125" style="94" customWidth="1"/>
    <col min="16120" max="16124" width="0" style="94" hidden="1" customWidth="1"/>
    <col min="16125" max="16126" width="18.7109375" style="94" customWidth="1"/>
    <col min="16127" max="16127" width="18" style="94" customWidth="1"/>
    <col min="16128" max="16130" width="17.5703125" style="94" customWidth="1"/>
    <col min="16131" max="16131" width="7.42578125" style="94" customWidth="1"/>
    <col min="16132" max="16132" width="12.140625" style="94" customWidth="1"/>
    <col min="16133" max="16133" width="14.5703125" style="94" customWidth="1"/>
    <col min="16134" max="16135" width="14.42578125" style="94" bestFit="1" customWidth="1"/>
    <col min="16136" max="16136" width="12" style="94" bestFit="1" customWidth="1"/>
    <col min="16137" max="16137" width="9.140625" style="94"/>
    <col min="16138" max="16138" width="12" style="94" bestFit="1" customWidth="1"/>
    <col min="16139" max="16384" width="9.140625" style="94"/>
  </cols>
  <sheetData>
    <row r="1" spans="2:10" ht="15" x14ac:dyDescent="0.2">
      <c r="B1" s="328" t="s">
        <v>913</v>
      </c>
      <c r="C1" s="328"/>
      <c r="D1" s="328"/>
      <c r="E1" s="328"/>
      <c r="F1" s="328"/>
      <c r="G1" s="329"/>
      <c r="H1" s="329"/>
      <c r="I1" s="329"/>
      <c r="J1" s="330"/>
    </row>
    <row r="2" spans="2:10" ht="15" x14ac:dyDescent="0.2">
      <c r="B2" s="331"/>
      <c r="C2" s="331"/>
      <c r="D2" s="331"/>
      <c r="E2" s="331"/>
      <c r="F2" s="332"/>
      <c r="G2" s="330"/>
      <c r="H2" s="330"/>
      <c r="I2" s="330"/>
      <c r="J2" s="330"/>
    </row>
    <row r="3" spans="2:10" ht="16.5" customHeight="1" x14ac:dyDescent="0.2">
      <c r="B3" s="1019" t="s">
        <v>905</v>
      </c>
      <c r="C3" s="1019"/>
      <c r="D3" s="1019"/>
      <c r="E3" s="1019"/>
      <c r="F3" s="1019"/>
      <c r="G3" s="1019"/>
      <c r="H3" s="1019"/>
      <c r="I3" s="1019"/>
      <c r="J3" s="333"/>
    </row>
    <row r="4" spans="2:10" ht="15.75" x14ac:dyDescent="0.2">
      <c r="B4" s="334"/>
      <c r="C4" s="334"/>
      <c r="D4" s="334"/>
      <c r="E4" s="334"/>
      <c r="F4" s="335"/>
    </row>
    <row r="5" spans="2:10" ht="13.5" thickBot="1" x14ac:dyDescent="0.25">
      <c r="B5" s="364"/>
      <c r="C5" s="364"/>
      <c r="D5" s="364"/>
      <c r="E5" s="364"/>
      <c r="F5" s="365"/>
      <c r="I5" s="94" t="s">
        <v>906</v>
      </c>
    </row>
    <row r="6" spans="2:10" ht="14.25" customHeight="1" x14ac:dyDescent="0.2">
      <c r="B6" s="1017" t="s">
        <v>345</v>
      </c>
      <c r="C6" s="373"/>
      <c r="D6" s="373"/>
      <c r="E6" s="373"/>
      <c r="F6" s="865"/>
      <c r="G6" s="865"/>
      <c r="H6" s="865"/>
      <c r="I6" s="1020" t="s">
        <v>907</v>
      </c>
      <c r="J6" s="336"/>
    </row>
    <row r="7" spans="2:10" ht="67.5" customHeight="1" thickBot="1" x14ac:dyDescent="0.25">
      <c r="B7" s="1018"/>
      <c r="C7" s="337" t="s">
        <v>960</v>
      </c>
      <c r="D7" s="337" t="s">
        <v>408</v>
      </c>
      <c r="E7" s="337" t="s">
        <v>908</v>
      </c>
      <c r="F7" s="337" t="s">
        <v>1044</v>
      </c>
      <c r="G7" s="337" t="s">
        <v>786</v>
      </c>
      <c r="H7" s="337" t="s">
        <v>879</v>
      </c>
      <c r="I7" s="1021"/>
      <c r="J7" s="336"/>
    </row>
    <row r="8" spans="2:10" ht="15.75" thickBot="1" x14ac:dyDescent="0.25">
      <c r="B8" s="374"/>
      <c r="C8" s="311"/>
      <c r="D8" s="311"/>
      <c r="E8" s="311"/>
      <c r="F8" s="311"/>
      <c r="G8" s="311"/>
      <c r="H8" s="311"/>
      <c r="I8" s="312"/>
      <c r="J8" s="338"/>
    </row>
    <row r="9" spans="2:10" s="95" customFormat="1" ht="15" x14ac:dyDescent="0.2">
      <c r="B9" s="375"/>
      <c r="C9" s="339"/>
      <c r="D9" s="339"/>
      <c r="E9" s="339"/>
      <c r="F9" s="340"/>
      <c r="G9" s="341"/>
      <c r="H9" s="342"/>
      <c r="I9" s="342"/>
      <c r="J9" s="338"/>
    </row>
    <row r="10" spans="2:10" ht="15.75" x14ac:dyDescent="0.2">
      <c r="B10" s="376" t="s">
        <v>299</v>
      </c>
      <c r="C10" s="163">
        <v>3682235282</v>
      </c>
      <c r="D10" s="163">
        <v>1036719281</v>
      </c>
      <c r="E10" s="163">
        <v>4039970449</v>
      </c>
      <c r="F10" s="163">
        <v>4008539856</v>
      </c>
      <c r="G10" s="163">
        <v>4787258102</v>
      </c>
      <c r="H10" s="163">
        <v>4870471508</v>
      </c>
      <c r="I10" s="343">
        <f>IF(G10=0," ",IF(G10&gt;0,ROUND(H10/G10*100,1)))</f>
        <v>101.7</v>
      </c>
      <c r="J10" s="316"/>
    </row>
    <row r="11" spans="2:10" ht="15.75" x14ac:dyDescent="0.2">
      <c r="B11" s="377"/>
      <c r="C11" s="167"/>
      <c r="D11" s="167"/>
      <c r="E11" s="167"/>
      <c r="F11" s="167"/>
      <c r="G11" s="167"/>
      <c r="H11" s="167"/>
      <c r="I11" s="167"/>
      <c r="J11" s="317"/>
    </row>
    <row r="12" spans="2:10" ht="71.25" x14ac:dyDescent="0.2">
      <c r="B12" s="378" t="s">
        <v>300</v>
      </c>
      <c r="C12" s="157">
        <v>23028472</v>
      </c>
      <c r="D12" s="157">
        <v>55047758</v>
      </c>
      <c r="E12" s="157">
        <v>101254895</v>
      </c>
      <c r="F12" s="157">
        <v>75628998</v>
      </c>
      <c r="G12" s="157">
        <v>140000000</v>
      </c>
      <c r="H12" s="157">
        <v>140000000</v>
      </c>
      <c r="I12" s="343">
        <f>IF(G12=0," ",IF(G12&gt;0,ROUND(H12/G12*100,1)))</f>
        <v>100</v>
      </c>
      <c r="J12" s="318"/>
    </row>
    <row r="13" spans="2:10" ht="15" x14ac:dyDescent="0.2">
      <c r="B13" s="379"/>
      <c r="C13" s="164"/>
      <c r="D13" s="164"/>
      <c r="E13" s="164"/>
      <c r="F13" s="164"/>
      <c r="G13" s="164"/>
      <c r="H13" s="164"/>
      <c r="I13" s="344" t="str">
        <f>IF(F13=0," ",IF(F13&gt;0,ROUND(G13/F13*100,1)))</f>
        <v xml:space="preserve"> </v>
      </c>
      <c r="J13" s="345"/>
    </row>
    <row r="14" spans="2:10" ht="48.75" customHeight="1" x14ac:dyDescent="0.2">
      <c r="B14" s="378" t="s">
        <v>301</v>
      </c>
      <c r="C14" s="157">
        <v>46430265</v>
      </c>
      <c r="D14" s="157">
        <v>30342388</v>
      </c>
      <c r="E14" s="157">
        <v>51327420</v>
      </c>
      <c r="F14" s="157">
        <v>33216789</v>
      </c>
      <c r="G14" s="157">
        <v>60000000</v>
      </c>
      <c r="H14" s="157">
        <v>60000000</v>
      </c>
      <c r="I14" s="343">
        <f>IF(G14=0," ",IF(G14&gt;0,ROUND(H14/G14*100,1)))</f>
        <v>100</v>
      </c>
      <c r="J14" s="318"/>
    </row>
    <row r="15" spans="2:10" ht="15" x14ac:dyDescent="0.2">
      <c r="B15" s="379"/>
      <c r="C15" s="164"/>
      <c r="D15" s="164"/>
      <c r="E15" s="164"/>
      <c r="F15" s="164"/>
      <c r="G15" s="164"/>
      <c r="H15" s="164"/>
      <c r="I15" s="344" t="str">
        <f>IF(F15=0," ",IF(F15&gt;0,ROUND(G15/F15*100,1)))</f>
        <v xml:space="preserve"> </v>
      </c>
      <c r="J15" s="345"/>
    </row>
    <row r="16" spans="2:10" ht="14.25" x14ac:dyDescent="0.2">
      <c r="B16" s="378" t="s">
        <v>302</v>
      </c>
      <c r="C16" s="163">
        <v>4561998777</v>
      </c>
      <c r="D16" s="163">
        <v>4280377774</v>
      </c>
      <c r="E16" s="163">
        <v>3947173366</v>
      </c>
      <c r="F16" s="163">
        <v>3915961909</v>
      </c>
      <c r="G16" s="163">
        <v>4000000000</v>
      </c>
      <c r="H16" s="163">
        <v>4100000000</v>
      </c>
      <c r="I16" s="343">
        <f>IF(G16=0," ",IF(G16&gt;0,ROUND(H16/G16*100,1)))</f>
        <v>102.5</v>
      </c>
      <c r="J16" s="316"/>
    </row>
    <row r="17" spans="2:10" ht="14.25" x14ac:dyDescent="0.2">
      <c r="B17" s="379"/>
      <c r="C17" s="158"/>
      <c r="D17" s="158"/>
      <c r="E17" s="158"/>
      <c r="F17" s="158"/>
      <c r="G17" s="158"/>
      <c r="H17" s="158"/>
      <c r="I17" s="346" t="str">
        <f>IF(F17=0," ",IF(F17&gt;0,ROUND(G17/F17*100,1)))</f>
        <v xml:space="preserve"> </v>
      </c>
      <c r="J17" s="318"/>
    </row>
    <row r="18" spans="2:10" ht="42.75" x14ac:dyDescent="0.2">
      <c r="B18" s="378" t="s">
        <v>303</v>
      </c>
      <c r="C18" s="165">
        <f>SUM(C19:C27)</f>
        <v>5944006614</v>
      </c>
      <c r="D18" s="165">
        <f>SUM(D19:D27)</f>
        <v>10213749148</v>
      </c>
      <c r="E18" s="165">
        <f>SUM(E19:E27)</f>
        <v>5308906026</v>
      </c>
      <c r="F18" s="165">
        <v>5548989765</v>
      </c>
      <c r="G18" s="165">
        <v>1663374322</v>
      </c>
      <c r="H18" s="165">
        <v>1315131000</v>
      </c>
      <c r="I18" s="343">
        <f t="shared" ref="I18:I27" si="0">IF(G18=0," ",IF(G18&gt;0,ROUND(H18/G18*100,1)))</f>
        <v>79.099999999999994</v>
      </c>
      <c r="J18" s="347"/>
    </row>
    <row r="19" spans="2:10" ht="30" x14ac:dyDescent="0.2">
      <c r="B19" s="380" t="s">
        <v>304</v>
      </c>
      <c r="C19" s="166">
        <v>0</v>
      </c>
      <c r="D19" s="166">
        <v>3823927728</v>
      </c>
      <c r="E19" s="166">
        <v>31371708</v>
      </c>
      <c r="F19" s="166">
        <v>0</v>
      </c>
      <c r="G19" s="166">
        <v>480000000</v>
      </c>
      <c r="H19" s="166">
        <v>400000000</v>
      </c>
      <c r="I19" s="348">
        <f t="shared" si="0"/>
        <v>83.3</v>
      </c>
      <c r="J19" s="317"/>
    </row>
    <row r="20" spans="2:10" s="96" customFormat="1" ht="30" x14ac:dyDescent="0.2">
      <c r="B20" s="380" t="s">
        <v>305</v>
      </c>
      <c r="C20" s="166">
        <v>0</v>
      </c>
      <c r="D20" s="166">
        <v>2200000000</v>
      </c>
      <c r="E20" s="166">
        <v>2800000000</v>
      </c>
      <c r="F20" s="166">
        <v>4330300000</v>
      </c>
      <c r="G20" s="166">
        <v>0</v>
      </c>
      <c r="H20" s="166">
        <v>0</v>
      </c>
      <c r="I20" s="348" t="str">
        <f t="shared" si="0"/>
        <v xml:space="preserve"> </v>
      </c>
      <c r="J20" s="317"/>
    </row>
    <row r="21" spans="2:10" s="96" customFormat="1" ht="30" x14ac:dyDescent="0.2">
      <c r="B21" s="380" t="s">
        <v>272</v>
      </c>
      <c r="C21" s="166"/>
      <c r="D21" s="166">
        <v>1000000000</v>
      </c>
      <c r="E21" s="166">
        <v>0</v>
      </c>
      <c r="F21" s="166">
        <v>0</v>
      </c>
      <c r="G21" s="166">
        <v>0</v>
      </c>
      <c r="H21" s="166">
        <v>0</v>
      </c>
      <c r="I21" s="348" t="str">
        <f t="shared" si="0"/>
        <v xml:space="preserve"> </v>
      </c>
      <c r="J21" s="317"/>
    </row>
    <row r="22" spans="2:10" ht="15" x14ac:dyDescent="0.2">
      <c r="B22" s="380" t="s">
        <v>306</v>
      </c>
      <c r="C22" s="166">
        <v>107985163</v>
      </c>
      <c r="D22" s="166">
        <v>0</v>
      </c>
      <c r="E22" s="166">
        <v>19602500</v>
      </c>
      <c r="F22" s="166">
        <v>17225100</v>
      </c>
      <c r="G22" s="166">
        <v>18374322</v>
      </c>
      <c r="H22" s="166">
        <v>19451000</v>
      </c>
      <c r="I22" s="348">
        <f t="shared" si="0"/>
        <v>105.9</v>
      </c>
      <c r="J22" s="317"/>
    </row>
    <row r="23" spans="2:10" ht="15" x14ac:dyDescent="0.2">
      <c r="B23" s="380" t="s">
        <v>307</v>
      </c>
      <c r="C23" s="166">
        <v>1394124824</v>
      </c>
      <c r="D23" s="166">
        <v>1582367083</v>
      </c>
      <c r="E23" s="166">
        <v>642046004</v>
      </c>
      <c r="F23" s="166">
        <v>414015089</v>
      </c>
      <c r="G23" s="166">
        <v>322000000</v>
      </c>
      <c r="H23" s="166">
        <v>319000000</v>
      </c>
      <c r="I23" s="348">
        <f t="shared" si="0"/>
        <v>99.1</v>
      </c>
      <c r="J23" s="317"/>
    </row>
    <row r="24" spans="2:10" ht="30" x14ac:dyDescent="0.2">
      <c r="B24" s="380" t="s">
        <v>308</v>
      </c>
      <c r="C24" s="166"/>
      <c r="D24" s="166"/>
      <c r="E24" s="166">
        <v>280000000</v>
      </c>
      <c r="F24" s="166">
        <v>0</v>
      </c>
      <c r="G24" s="166">
        <v>0</v>
      </c>
      <c r="H24" s="166">
        <v>0</v>
      </c>
      <c r="I24" s="348" t="str">
        <f t="shared" si="0"/>
        <v xml:space="preserve"> </v>
      </c>
      <c r="J24" s="317"/>
    </row>
    <row r="25" spans="2:10" ht="15" x14ac:dyDescent="0.2">
      <c r="B25" s="380" t="s">
        <v>313</v>
      </c>
      <c r="C25" s="166">
        <v>1666896627</v>
      </c>
      <c r="D25" s="166">
        <v>1607454337</v>
      </c>
      <c r="E25" s="166">
        <v>1535885814</v>
      </c>
      <c r="F25" s="166">
        <v>787449576</v>
      </c>
      <c r="G25" s="166">
        <v>593000000</v>
      </c>
      <c r="H25" s="166">
        <v>326680000</v>
      </c>
      <c r="I25" s="348">
        <f t="shared" si="0"/>
        <v>55.1</v>
      </c>
      <c r="J25" s="317"/>
    </row>
    <row r="26" spans="2:10" ht="30" x14ac:dyDescent="0.2">
      <c r="B26" s="381" t="s">
        <v>356</v>
      </c>
      <c r="C26" s="166">
        <v>2775000000</v>
      </c>
      <c r="D26" s="166">
        <v>0</v>
      </c>
      <c r="E26" s="166">
        <v>0</v>
      </c>
      <c r="F26" s="166">
        <v>0</v>
      </c>
      <c r="G26" s="166">
        <v>0</v>
      </c>
      <c r="H26" s="166"/>
      <c r="I26" s="348" t="str">
        <f t="shared" si="0"/>
        <v xml:space="preserve"> </v>
      </c>
      <c r="J26" s="317"/>
    </row>
    <row r="27" spans="2:10" ht="17.25" customHeight="1" x14ac:dyDescent="0.2">
      <c r="B27" s="381" t="s">
        <v>30</v>
      </c>
      <c r="C27" s="166">
        <v>0</v>
      </c>
      <c r="D27" s="166"/>
      <c r="E27" s="166">
        <v>0</v>
      </c>
      <c r="F27" s="166">
        <v>0</v>
      </c>
      <c r="G27" s="166">
        <v>250000000</v>
      </c>
      <c r="H27" s="166">
        <v>250000000</v>
      </c>
      <c r="I27" s="348">
        <f t="shared" si="0"/>
        <v>100</v>
      </c>
      <c r="J27" s="317"/>
    </row>
    <row r="28" spans="2:10" ht="15" x14ac:dyDescent="0.2">
      <c r="B28" s="382"/>
      <c r="C28" s="167"/>
      <c r="D28" s="167"/>
      <c r="E28" s="167"/>
      <c r="F28" s="167"/>
      <c r="G28" s="167"/>
      <c r="H28" s="167"/>
      <c r="I28" s="349" t="str">
        <f>IF(F28=0," ",IF(F28&gt;0,ROUND(G28/F28*100,1)))</f>
        <v xml:space="preserve"> </v>
      </c>
      <c r="J28" s="317"/>
    </row>
    <row r="29" spans="2:10" ht="28.5" x14ac:dyDescent="0.2">
      <c r="B29" s="378" t="s">
        <v>268</v>
      </c>
      <c r="C29" s="165">
        <f>SUM(C30:C41)</f>
        <v>7527318530</v>
      </c>
      <c r="D29" s="165">
        <f>SUM(D30:D41)</f>
        <v>7523675355</v>
      </c>
      <c r="E29" s="165">
        <f>SUM(E30:E41)</f>
        <v>8311722740</v>
      </c>
      <c r="F29" s="165">
        <v>7992421677</v>
      </c>
      <c r="G29" s="165">
        <v>8681190000</v>
      </c>
      <c r="H29" s="165">
        <v>8863230000</v>
      </c>
      <c r="I29" s="343">
        <f t="shared" ref="I29:I41" si="1">IF(G29=0," ",IF(G29&gt;0,ROUND(H29/G29*100,1)))</f>
        <v>102.1</v>
      </c>
      <c r="J29" s="347"/>
    </row>
    <row r="30" spans="2:10" ht="15" x14ac:dyDescent="0.2">
      <c r="B30" s="400" t="s">
        <v>969</v>
      </c>
      <c r="C30" s="166">
        <v>6817342641</v>
      </c>
      <c r="D30" s="166">
        <v>6806990941</v>
      </c>
      <c r="E30" s="166">
        <v>6877518548</v>
      </c>
      <c r="F30" s="166">
        <v>6994877655</v>
      </c>
      <c r="G30" s="166">
        <v>7100000000</v>
      </c>
      <c r="H30" s="166">
        <v>7400000000</v>
      </c>
      <c r="I30" s="348">
        <f t="shared" si="1"/>
        <v>104.2</v>
      </c>
      <c r="J30" s="317"/>
    </row>
    <row r="31" spans="2:10" ht="30" x14ac:dyDescent="0.2">
      <c r="B31" s="381" t="s">
        <v>314</v>
      </c>
      <c r="C31" s="166">
        <v>173750</v>
      </c>
      <c r="D31" s="166">
        <v>75625</v>
      </c>
      <c r="E31" s="166">
        <v>72500</v>
      </c>
      <c r="F31" s="166">
        <v>49375</v>
      </c>
      <c r="G31" s="166">
        <v>300000</v>
      </c>
      <c r="H31" s="166">
        <v>200000</v>
      </c>
      <c r="I31" s="348">
        <f t="shared" si="1"/>
        <v>66.7</v>
      </c>
      <c r="J31" s="317"/>
    </row>
    <row r="32" spans="2:10" ht="60" x14ac:dyDescent="0.2">
      <c r="B32" s="380" t="s">
        <v>138</v>
      </c>
      <c r="C32" s="166">
        <v>207312028</v>
      </c>
      <c r="D32" s="166">
        <v>192177263</v>
      </c>
      <c r="E32" s="166">
        <v>401054920</v>
      </c>
      <c r="F32" s="166">
        <v>415000000</v>
      </c>
      <c r="G32" s="166">
        <v>850000000</v>
      </c>
      <c r="H32" s="166">
        <v>850000000</v>
      </c>
      <c r="I32" s="348">
        <f t="shared" si="1"/>
        <v>100</v>
      </c>
      <c r="J32" s="366" t="s">
        <v>909</v>
      </c>
    </row>
    <row r="33" spans="2:10" ht="45" x14ac:dyDescent="0.2">
      <c r="B33" s="380" t="s">
        <v>315</v>
      </c>
      <c r="C33" s="166">
        <v>901986</v>
      </c>
      <c r="D33" s="166">
        <v>667983</v>
      </c>
      <c r="E33" s="166">
        <v>461731</v>
      </c>
      <c r="F33" s="166">
        <v>411313</v>
      </c>
      <c r="G33" s="166">
        <v>1200000</v>
      </c>
      <c r="H33" s="166">
        <v>2500000</v>
      </c>
      <c r="I33" s="348">
        <f t="shared" si="1"/>
        <v>208.3</v>
      </c>
      <c r="J33" s="317"/>
    </row>
    <row r="34" spans="2:10" ht="15" x14ac:dyDescent="0.2">
      <c r="B34" s="380" t="s">
        <v>316</v>
      </c>
      <c r="C34" s="166">
        <v>8000000</v>
      </c>
      <c r="D34" s="166">
        <v>6300000</v>
      </c>
      <c r="E34" s="166">
        <v>6300000</v>
      </c>
      <c r="F34" s="166">
        <v>6300000</v>
      </c>
      <c r="G34" s="166">
        <v>6300000</v>
      </c>
      <c r="H34" s="166">
        <v>6300000</v>
      </c>
      <c r="I34" s="348">
        <f t="shared" si="1"/>
        <v>100</v>
      </c>
      <c r="J34" s="317"/>
    </row>
    <row r="35" spans="2:10" ht="15" x14ac:dyDescent="0.2">
      <c r="B35" s="380" t="s">
        <v>317</v>
      </c>
      <c r="C35" s="166">
        <v>6750000</v>
      </c>
      <c r="D35" s="166">
        <v>6750000</v>
      </c>
      <c r="E35" s="166">
        <v>5750000</v>
      </c>
      <c r="F35" s="166">
        <v>5750000</v>
      </c>
      <c r="G35" s="166">
        <v>5250000</v>
      </c>
      <c r="H35" s="166">
        <v>5250000</v>
      </c>
      <c r="I35" s="348">
        <f t="shared" si="1"/>
        <v>100</v>
      </c>
      <c r="J35" s="317"/>
    </row>
    <row r="36" spans="2:10" ht="15" x14ac:dyDescent="0.2">
      <c r="B36" s="380" t="s">
        <v>318</v>
      </c>
      <c r="C36" s="166">
        <v>1530000</v>
      </c>
      <c r="D36" s="166">
        <v>1530000</v>
      </c>
      <c r="E36" s="166">
        <v>1530000</v>
      </c>
      <c r="F36" s="166">
        <v>1530000</v>
      </c>
      <c r="G36" s="166">
        <v>1530000</v>
      </c>
      <c r="H36" s="166">
        <v>1530000</v>
      </c>
      <c r="I36" s="348">
        <f t="shared" si="1"/>
        <v>100</v>
      </c>
      <c r="J36" s="317"/>
    </row>
    <row r="37" spans="2:10" ht="15" x14ac:dyDescent="0.2">
      <c r="B37" s="380" t="s">
        <v>320</v>
      </c>
      <c r="C37" s="166">
        <v>270000</v>
      </c>
      <c r="D37" s="166">
        <v>270000</v>
      </c>
      <c r="E37" s="166">
        <v>270000</v>
      </c>
      <c r="F37" s="166">
        <v>270000</v>
      </c>
      <c r="G37" s="166">
        <v>0</v>
      </c>
      <c r="H37" s="166">
        <v>0</v>
      </c>
      <c r="I37" s="348" t="str">
        <f t="shared" si="1"/>
        <v xml:space="preserve"> </v>
      </c>
      <c r="J37" s="317"/>
    </row>
    <row r="38" spans="2:10" ht="15" x14ac:dyDescent="0.2">
      <c r="B38" s="380" t="s">
        <v>321</v>
      </c>
      <c r="C38" s="166">
        <v>483238125</v>
      </c>
      <c r="D38" s="166">
        <v>507113543</v>
      </c>
      <c r="E38" s="166">
        <v>526633541</v>
      </c>
      <c r="F38" s="166">
        <v>560433334</v>
      </c>
      <c r="G38" s="166">
        <v>582900000</v>
      </c>
      <c r="H38" s="166">
        <v>589650000</v>
      </c>
      <c r="I38" s="348">
        <f t="shared" si="1"/>
        <v>101.2</v>
      </c>
      <c r="J38" s="317"/>
    </row>
    <row r="39" spans="2:10" s="99" customFormat="1" ht="15" x14ac:dyDescent="0.2">
      <c r="B39" s="380" t="s">
        <v>161</v>
      </c>
      <c r="C39" s="367">
        <v>0</v>
      </c>
      <c r="D39" s="367"/>
      <c r="E39" s="367">
        <v>482331500</v>
      </c>
      <c r="F39" s="367">
        <v>0</v>
      </c>
      <c r="G39" s="367">
        <v>125910000</v>
      </c>
      <c r="H39" s="367">
        <v>0</v>
      </c>
      <c r="I39" s="348">
        <f t="shared" si="1"/>
        <v>0</v>
      </c>
      <c r="J39" s="368"/>
    </row>
    <row r="40" spans="2:10" ht="15" x14ac:dyDescent="0.2">
      <c r="B40" s="383" t="s">
        <v>859</v>
      </c>
      <c r="C40" s="166">
        <v>1800000</v>
      </c>
      <c r="D40" s="166">
        <v>1800000</v>
      </c>
      <c r="E40" s="166">
        <v>1800000</v>
      </c>
      <c r="F40" s="166">
        <v>1800000</v>
      </c>
      <c r="G40" s="166">
        <v>1800000</v>
      </c>
      <c r="H40" s="166">
        <v>1800000</v>
      </c>
      <c r="I40" s="348">
        <f t="shared" si="1"/>
        <v>100</v>
      </c>
      <c r="J40" s="317"/>
    </row>
    <row r="41" spans="2:10" ht="15" x14ac:dyDescent="0.2">
      <c r="B41" s="383" t="s">
        <v>399</v>
      </c>
      <c r="C41" s="166"/>
      <c r="D41" s="166"/>
      <c r="E41" s="166">
        <v>8000000</v>
      </c>
      <c r="F41" s="166">
        <v>6000000</v>
      </c>
      <c r="G41" s="166">
        <v>6000000</v>
      </c>
      <c r="H41" s="166">
        <v>6000000</v>
      </c>
      <c r="I41" s="348">
        <f t="shared" si="1"/>
        <v>100</v>
      </c>
      <c r="J41" s="317"/>
    </row>
    <row r="42" spans="2:10" ht="15" x14ac:dyDescent="0.2">
      <c r="B42" s="382"/>
      <c r="C42" s="167"/>
      <c r="D42" s="167"/>
      <c r="E42" s="167"/>
      <c r="F42" s="167"/>
      <c r="G42" s="167"/>
      <c r="H42" s="167"/>
      <c r="I42" s="349" t="str">
        <f>IF(F42=0," ",IF(F42&gt;0,ROUND(G42/F42*100,1)))</f>
        <v xml:space="preserve"> </v>
      </c>
      <c r="J42" s="317"/>
    </row>
    <row r="43" spans="2:10" ht="63" x14ac:dyDescent="0.2">
      <c r="B43" s="376" t="s">
        <v>322</v>
      </c>
      <c r="C43" s="163">
        <v>1040870000</v>
      </c>
      <c r="D43" s="163">
        <v>1069942700</v>
      </c>
      <c r="E43" s="163">
        <v>1140548000</v>
      </c>
      <c r="F43" s="163">
        <v>1197575400</v>
      </c>
      <c r="G43" s="163">
        <v>1317332700</v>
      </c>
      <c r="H43" s="163">
        <v>1488199500</v>
      </c>
      <c r="I43" s="343">
        <f>IF(G43=0," ",IF(G43&gt;0,ROUND(H43/G43*100,1)))</f>
        <v>113</v>
      </c>
      <c r="J43" s="316"/>
    </row>
    <row r="44" spans="2:10" ht="15" x14ac:dyDescent="0.2">
      <c r="B44" s="382"/>
      <c r="C44" s="167"/>
      <c r="D44" s="167"/>
      <c r="E44" s="167"/>
      <c r="F44" s="167"/>
      <c r="G44" s="167"/>
      <c r="H44" s="167"/>
      <c r="I44" s="350" t="str">
        <f>IF(F44=0," ",IF(F44&gt;0,ROUND(G44/F44*100,1)))</f>
        <v xml:space="preserve"> </v>
      </c>
      <c r="J44" s="317"/>
    </row>
    <row r="45" spans="2:10" ht="83.25" customHeight="1" x14ac:dyDescent="0.2">
      <c r="B45" s="376" t="s">
        <v>323</v>
      </c>
      <c r="C45" s="163">
        <v>7434739068</v>
      </c>
      <c r="D45" s="163">
        <v>7516654548</v>
      </c>
      <c r="E45" s="163">
        <v>8190352128</v>
      </c>
      <c r="F45" s="163">
        <v>8605003980</v>
      </c>
      <c r="G45" s="163">
        <v>9438270400</v>
      </c>
      <c r="H45" s="163">
        <v>9828964200</v>
      </c>
      <c r="I45" s="343">
        <f>IF(G45=0," ",IF(G45&gt;0,ROUND(H45/G45*100,1)))</f>
        <v>104.1</v>
      </c>
      <c r="J45" s="316"/>
    </row>
    <row r="46" spans="2:10" ht="15" x14ac:dyDescent="0.2">
      <c r="B46" s="382"/>
      <c r="C46" s="167"/>
      <c r="D46" s="167"/>
      <c r="E46" s="167"/>
      <c r="F46" s="167"/>
      <c r="G46" s="167"/>
      <c r="H46" s="167"/>
      <c r="I46" s="350" t="str">
        <f>IF(F46=0," ",IF(F46&gt;0,ROUND(G46/F46*100,1)))</f>
        <v xml:space="preserve"> </v>
      </c>
      <c r="J46" s="317"/>
    </row>
    <row r="47" spans="2:10" ht="63" x14ac:dyDescent="0.2">
      <c r="B47" s="376" t="s">
        <v>324</v>
      </c>
      <c r="C47" s="163">
        <v>814349000</v>
      </c>
      <c r="D47" s="163">
        <v>833725300</v>
      </c>
      <c r="E47" s="163">
        <v>906192600</v>
      </c>
      <c r="F47" s="163">
        <v>959571000</v>
      </c>
      <c r="G47" s="163">
        <v>1075508600</v>
      </c>
      <c r="H47" s="163">
        <v>1140915000</v>
      </c>
      <c r="I47" s="343">
        <f>IF(G47=0," ",IF(G47&gt;0,ROUND(H47/G47*100,1)))</f>
        <v>106.1</v>
      </c>
      <c r="J47" s="316"/>
    </row>
    <row r="48" spans="2:10" ht="15" x14ac:dyDescent="0.2">
      <c r="B48" s="384"/>
      <c r="C48" s="167"/>
      <c r="D48" s="167"/>
      <c r="E48" s="167"/>
      <c r="F48" s="167"/>
      <c r="G48" s="167"/>
      <c r="H48" s="167"/>
      <c r="I48" s="350" t="str">
        <f>IF(F48=0," ",IF(F48&gt;0,ROUND(G48/F48*100,1)))</f>
        <v xml:space="preserve"> </v>
      </c>
      <c r="J48" s="317"/>
    </row>
    <row r="49" spans="2:10" ht="31.5" x14ac:dyDescent="0.2">
      <c r="B49" s="376" t="s">
        <v>325</v>
      </c>
      <c r="C49" s="165">
        <f t="shared" ref="C49:E49" si="2">SUM(C50:C52)</f>
        <v>124243351</v>
      </c>
      <c r="D49" s="165">
        <f t="shared" si="2"/>
        <v>154403326</v>
      </c>
      <c r="E49" s="165">
        <f t="shared" si="2"/>
        <v>154484120</v>
      </c>
      <c r="F49" s="165">
        <v>88405450</v>
      </c>
      <c r="G49" s="165">
        <v>183489700</v>
      </c>
      <c r="H49" s="165">
        <v>183843739</v>
      </c>
      <c r="I49" s="343">
        <f>IF(G49=0," ",IF(G49&gt;0,ROUND(H49/G49*100,1)))</f>
        <v>100.2</v>
      </c>
      <c r="J49" s="347"/>
    </row>
    <row r="50" spans="2:10" s="95" customFormat="1" ht="30" x14ac:dyDescent="0.2">
      <c r="B50" s="380" t="s">
        <v>326</v>
      </c>
      <c r="C50" s="166">
        <v>45000000</v>
      </c>
      <c r="D50" s="166">
        <v>45000000</v>
      </c>
      <c r="E50" s="166">
        <v>45000000</v>
      </c>
      <c r="F50" s="166">
        <v>0</v>
      </c>
      <c r="G50" s="166">
        <v>0</v>
      </c>
      <c r="H50" s="166">
        <v>0</v>
      </c>
      <c r="I50" s="348" t="str">
        <f>IF(F50=0," ",IF(F50&gt;0,ROUND(G50/F50*100,1)))</f>
        <v xml:space="preserve"> </v>
      </c>
      <c r="J50" s="317"/>
    </row>
    <row r="51" spans="2:10" s="95" customFormat="1" ht="30" x14ac:dyDescent="0.2">
      <c r="B51" s="381" t="s">
        <v>327</v>
      </c>
      <c r="C51" s="166">
        <v>12382623</v>
      </c>
      <c r="D51" s="166">
        <v>37808250</v>
      </c>
      <c r="E51" s="166">
        <v>30479545</v>
      </c>
      <c r="F51" s="166">
        <v>50865401</v>
      </c>
      <c r="G51" s="166">
        <v>75000000</v>
      </c>
      <c r="H51" s="166">
        <v>75000000</v>
      </c>
      <c r="I51" s="348">
        <f t="shared" ref="I51:I52" si="3">IF(G51=0," ",IF(G51&gt;0,ROUND(H51/G51*100,1)))</f>
        <v>100</v>
      </c>
      <c r="J51" s="317"/>
    </row>
    <row r="52" spans="2:10" s="95" customFormat="1" ht="30" x14ac:dyDescent="0.2">
      <c r="B52" s="381" t="s">
        <v>328</v>
      </c>
      <c r="C52" s="166">
        <v>66860728</v>
      </c>
      <c r="D52" s="166">
        <v>71595076</v>
      </c>
      <c r="E52" s="166">
        <v>79004575</v>
      </c>
      <c r="F52" s="166">
        <v>37540049</v>
      </c>
      <c r="G52" s="166">
        <v>108489700</v>
      </c>
      <c r="H52" s="166">
        <v>108843739</v>
      </c>
      <c r="I52" s="348">
        <f t="shared" si="3"/>
        <v>100.3</v>
      </c>
      <c r="J52" s="317"/>
    </row>
    <row r="53" spans="2:10" s="95" customFormat="1" ht="15" x14ac:dyDescent="0.2">
      <c r="B53" s="385"/>
      <c r="C53" s="167"/>
      <c r="D53" s="167"/>
      <c r="E53" s="167"/>
      <c r="F53" s="167"/>
      <c r="G53" s="167"/>
      <c r="H53" s="167"/>
      <c r="I53" s="350" t="str">
        <f>IF(F53=0," ",IF(F53&gt;0,ROUND(G53/F53*100,1)))</f>
        <v xml:space="preserve"> </v>
      </c>
      <c r="J53" s="317"/>
    </row>
    <row r="54" spans="2:10" ht="31.5" x14ac:dyDescent="0.2">
      <c r="B54" s="376" t="s">
        <v>329</v>
      </c>
      <c r="C54" s="165">
        <f>C55</f>
        <v>60944361725</v>
      </c>
      <c r="D54" s="165">
        <f>D55</f>
        <v>62253525120</v>
      </c>
      <c r="E54" s="165">
        <f>E55</f>
        <v>65253554840</v>
      </c>
      <c r="F54" s="165">
        <v>68359442220</v>
      </c>
      <c r="G54" s="165">
        <v>73320432000</v>
      </c>
      <c r="H54" s="165">
        <v>76849608000</v>
      </c>
      <c r="I54" s="343">
        <f>IF(G54=0," ",IF(G54&gt;0,ROUND(H54/G54*100,1)))</f>
        <v>104.8</v>
      </c>
      <c r="J54" s="347"/>
    </row>
    <row r="55" spans="2:10" ht="15" x14ac:dyDescent="0.2">
      <c r="B55" s="380" t="s">
        <v>330</v>
      </c>
      <c r="C55" s="166">
        <v>60944361725</v>
      </c>
      <c r="D55" s="166">
        <v>62253525120</v>
      </c>
      <c r="E55" s="166">
        <v>65253554840</v>
      </c>
      <c r="F55" s="166">
        <v>68359442220</v>
      </c>
      <c r="G55" s="166">
        <v>73320432000</v>
      </c>
      <c r="H55" s="166">
        <v>76849608000</v>
      </c>
      <c r="I55" s="348">
        <f>IF(G55=0," ",IF(G55&gt;0,ROUND(H55/G55*100,1)))</f>
        <v>104.8</v>
      </c>
      <c r="J55" s="317"/>
    </row>
    <row r="56" spans="2:10" ht="15" x14ac:dyDescent="0.2">
      <c r="B56" s="382"/>
      <c r="C56" s="167"/>
      <c r="D56" s="167"/>
      <c r="E56" s="167"/>
      <c r="F56" s="167"/>
      <c r="G56" s="167"/>
      <c r="H56" s="167"/>
      <c r="I56" s="350" t="str">
        <f>IF(F56=0," ",IF(F56&gt;0,ROUND(G56/F56*100,1)))</f>
        <v xml:space="preserve"> </v>
      </c>
      <c r="J56" s="317"/>
    </row>
    <row r="57" spans="2:10" ht="15.75" x14ac:dyDescent="0.2">
      <c r="B57" s="386" t="s">
        <v>331</v>
      </c>
      <c r="C57" s="165">
        <f t="shared" ref="C57:E57" si="4">SUM(C59:C79)</f>
        <v>2975208363</v>
      </c>
      <c r="D57" s="165">
        <f t="shared" si="4"/>
        <v>3293874309</v>
      </c>
      <c r="E57" s="165">
        <f t="shared" si="4"/>
        <v>3438697299</v>
      </c>
      <c r="F57" s="165">
        <v>4404288743</v>
      </c>
      <c r="G57" s="165">
        <v>7400108638</v>
      </c>
      <c r="H57" s="165">
        <v>6730937067</v>
      </c>
      <c r="I57" s="343">
        <f>IF(G57=0," ",IF(G57&gt;0,ROUND(H57/G57*100,1)))</f>
        <v>91</v>
      </c>
      <c r="J57" s="347"/>
    </row>
    <row r="58" spans="2:10" ht="15.75" x14ac:dyDescent="0.2">
      <c r="B58" s="387"/>
      <c r="C58" s="165"/>
      <c r="D58" s="165"/>
      <c r="E58" s="165"/>
      <c r="F58" s="165"/>
      <c r="G58" s="165"/>
      <c r="H58" s="165"/>
      <c r="I58" s="343" t="str">
        <f t="shared" ref="I58:I79" si="5">IF(G58=0," ",IF(G58&gt;0,ROUND(H58/G58*100,1)))</f>
        <v xml:space="preserve"> </v>
      </c>
      <c r="J58" s="347"/>
    </row>
    <row r="59" spans="2:10" ht="15.75" customHeight="1" x14ac:dyDescent="0.2">
      <c r="B59" s="194" t="s">
        <v>332</v>
      </c>
      <c r="C59" s="166">
        <v>70546806</v>
      </c>
      <c r="D59" s="166">
        <v>65616539</v>
      </c>
      <c r="E59" s="166">
        <v>61597450</v>
      </c>
      <c r="F59" s="166">
        <v>59633177</v>
      </c>
      <c r="G59" s="166">
        <v>65000000</v>
      </c>
      <c r="H59" s="166">
        <v>65000000</v>
      </c>
      <c r="I59" s="348">
        <f t="shared" si="5"/>
        <v>100</v>
      </c>
      <c r="J59" s="317"/>
    </row>
    <row r="60" spans="2:10" ht="15" x14ac:dyDescent="0.2">
      <c r="B60" s="380" t="s">
        <v>333</v>
      </c>
      <c r="C60" s="166">
        <v>41148953</v>
      </c>
      <c r="D60" s="166">
        <v>42978261</v>
      </c>
      <c r="E60" s="166">
        <v>54903575</v>
      </c>
      <c r="F60" s="166">
        <v>42460409</v>
      </c>
      <c r="G60" s="166">
        <v>75000000</v>
      </c>
      <c r="H60" s="166">
        <v>75000000</v>
      </c>
      <c r="I60" s="348">
        <f t="shared" si="5"/>
        <v>100</v>
      </c>
      <c r="J60" s="317"/>
    </row>
    <row r="61" spans="2:10" ht="15" x14ac:dyDescent="0.2">
      <c r="B61" s="194" t="s">
        <v>334</v>
      </c>
      <c r="C61" s="166">
        <v>181236415</v>
      </c>
      <c r="D61" s="166">
        <v>187845499</v>
      </c>
      <c r="E61" s="166">
        <v>229272280</v>
      </c>
      <c r="F61" s="166">
        <v>212113110</v>
      </c>
      <c r="G61" s="166">
        <v>400000000</v>
      </c>
      <c r="H61" s="166">
        <v>300000000</v>
      </c>
      <c r="I61" s="348">
        <f t="shared" si="5"/>
        <v>75</v>
      </c>
      <c r="J61" s="317"/>
    </row>
    <row r="62" spans="2:10" ht="15" x14ac:dyDescent="0.2">
      <c r="B62" s="380" t="s">
        <v>335</v>
      </c>
      <c r="C62" s="166">
        <v>14519412</v>
      </c>
      <c r="D62" s="166">
        <v>14317182</v>
      </c>
      <c r="E62" s="166">
        <v>14236290</v>
      </c>
      <c r="F62" s="166">
        <v>14357628</v>
      </c>
      <c r="G62" s="166">
        <v>14600000</v>
      </c>
      <c r="H62" s="166">
        <v>14600000</v>
      </c>
      <c r="I62" s="348">
        <f t="shared" si="5"/>
        <v>100</v>
      </c>
      <c r="J62" s="317"/>
    </row>
    <row r="63" spans="2:10" ht="15" x14ac:dyDescent="0.2">
      <c r="B63" s="380" t="s">
        <v>336</v>
      </c>
      <c r="C63" s="166">
        <v>12510504</v>
      </c>
      <c r="D63" s="166">
        <v>532334362</v>
      </c>
      <c r="E63" s="166">
        <v>552789822</v>
      </c>
      <c r="F63" s="166">
        <v>1170799777</v>
      </c>
      <c r="G63" s="166">
        <v>690556464</v>
      </c>
      <c r="H63" s="166">
        <v>806964722</v>
      </c>
      <c r="I63" s="348">
        <f t="shared" si="5"/>
        <v>116.9</v>
      </c>
      <c r="J63" s="317"/>
    </row>
    <row r="64" spans="2:10" ht="30" x14ac:dyDescent="0.2">
      <c r="B64" s="381" t="s">
        <v>294</v>
      </c>
      <c r="C64" s="166">
        <v>9318276</v>
      </c>
      <c r="D64" s="166">
        <v>10468883</v>
      </c>
      <c r="E64" s="166">
        <v>8917474</v>
      </c>
      <c r="F64" s="166">
        <v>7555357</v>
      </c>
      <c r="G64" s="166">
        <v>510000000</v>
      </c>
      <c r="H64" s="166">
        <v>511000000</v>
      </c>
      <c r="I64" s="348">
        <f t="shared" si="5"/>
        <v>100.2</v>
      </c>
      <c r="J64" s="317"/>
    </row>
    <row r="65" spans="2:10" ht="30" x14ac:dyDescent="0.2">
      <c r="B65" s="380" t="s">
        <v>337</v>
      </c>
      <c r="C65" s="166">
        <v>116555000</v>
      </c>
      <c r="D65" s="166">
        <v>200000000</v>
      </c>
      <c r="E65" s="166">
        <v>207000000</v>
      </c>
      <c r="F65" s="166">
        <v>120000000</v>
      </c>
      <c r="G65" s="166">
        <v>166000000</v>
      </c>
      <c r="H65" s="166">
        <v>144000000</v>
      </c>
      <c r="I65" s="348">
        <f t="shared" si="5"/>
        <v>86.7</v>
      </c>
      <c r="J65" s="317"/>
    </row>
    <row r="66" spans="2:10" ht="15" x14ac:dyDescent="0.2">
      <c r="B66" s="381" t="s">
        <v>409</v>
      </c>
      <c r="C66" s="166"/>
      <c r="D66" s="166"/>
      <c r="E66" s="166"/>
      <c r="F66" s="166">
        <v>0</v>
      </c>
      <c r="G66" s="166">
        <v>682066995</v>
      </c>
      <c r="H66" s="166">
        <v>880701883</v>
      </c>
      <c r="I66" s="348">
        <f t="shared" si="5"/>
        <v>129.1</v>
      </c>
      <c r="J66" s="317"/>
    </row>
    <row r="67" spans="2:10" ht="15" x14ac:dyDescent="0.2">
      <c r="B67" s="380" t="s">
        <v>338</v>
      </c>
      <c r="C67" s="166">
        <v>700000000</v>
      </c>
      <c r="D67" s="166">
        <v>700000000</v>
      </c>
      <c r="E67" s="166">
        <v>700000000</v>
      </c>
      <c r="F67" s="166">
        <v>700000000</v>
      </c>
      <c r="G67" s="166">
        <v>700000000</v>
      </c>
      <c r="H67" s="166">
        <v>700000000</v>
      </c>
      <c r="I67" s="348">
        <f t="shared" si="5"/>
        <v>100</v>
      </c>
      <c r="J67" s="317"/>
    </row>
    <row r="68" spans="2:10" ht="60" x14ac:dyDescent="0.2">
      <c r="B68" s="380" t="s">
        <v>31</v>
      </c>
      <c r="C68" s="166">
        <v>97997859</v>
      </c>
      <c r="D68" s="166">
        <v>84930741</v>
      </c>
      <c r="E68" s="166">
        <v>86851362</v>
      </c>
      <c r="F68" s="166">
        <v>89979446</v>
      </c>
      <c r="G68" s="166">
        <v>125000000</v>
      </c>
      <c r="H68" s="166">
        <v>128000000</v>
      </c>
      <c r="I68" s="348">
        <f t="shared" si="5"/>
        <v>102.4</v>
      </c>
      <c r="J68" s="317"/>
    </row>
    <row r="69" spans="2:10" s="95" customFormat="1" ht="30" x14ac:dyDescent="0.2">
      <c r="B69" s="380" t="s">
        <v>339</v>
      </c>
      <c r="C69" s="166">
        <v>21614818</v>
      </c>
      <c r="D69" s="166">
        <v>325489</v>
      </c>
      <c r="E69" s="166">
        <v>2455275</v>
      </c>
      <c r="F69" s="166">
        <v>4171812</v>
      </c>
      <c r="G69" s="166">
        <v>20000000</v>
      </c>
      <c r="H69" s="166">
        <v>40000000</v>
      </c>
      <c r="I69" s="348">
        <f t="shared" si="5"/>
        <v>200</v>
      </c>
      <c r="J69" s="317"/>
    </row>
    <row r="70" spans="2:10" ht="30" x14ac:dyDescent="0.2">
      <c r="B70" s="380" t="s">
        <v>340</v>
      </c>
      <c r="C70" s="166">
        <v>31583033</v>
      </c>
      <c r="D70" s="166">
        <v>33255975</v>
      </c>
      <c r="E70" s="166">
        <v>27716486</v>
      </c>
      <c r="F70" s="166">
        <v>15775290</v>
      </c>
      <c r="G70" s="166">
        <v>15000000</v>
      </c>
      <c r="H70" s="166">
        <v>7000000</v>
      </c>
      <c r="I70" s="348">
        <f t="shared" si="5"/>
        <v>46.7</v>
      </c>
      <c r="J70" s="317"/>
    </row>
    <row r="71" spans="2:10" ht="15" x14ac:dyDescent="0.2">
      <c r="B71" s="380" t="s">
        <v>162</v>
      </c>
      <c r="C71" s="166">
        <v>1062369841</v>
      </c>
      <c r="D71" s="166">
        <v>810190180</v>
      </c>
      <c r="E71" s="166">
        <v>879926783</v>
      </c>
      <c r="F71" s="166">
        <v>1254971829</v>
      </c>
      <c r="G71" s="166">
        <v>1348660000</v>
      </c>
      <c r="H71" s="166">
        <v>1433370000</v>
      </c>
      <c r="I71" s="348">
        <f t="shared" si="5"/>
        <v>106.3</v>
      </c>
      <c r="J71" s="317"/>
    </row>
    <row r="72" spans="2:10" ht="15.75" customHeight="1" x14ac:dyDescent="0.2">
      <c r="B72" s="380" t="s">
        <v>341</v>
      </c>
      <c r="C72" s="166">
        <v>605000000</v>
      </c>
      <c r="D72" s="166">
        <v>605000000</v>
      </c>
      <c r="E72" s="166">
        <v>605000000</v>
      </c>
      <c r="F72" s="166">
        <v>605000000</v>
      </c>
      <c r="G72" s="166">
        <v>605000000</v>
      </c>
      <c r="H72" s="166">
        <v>605000000</v>
      </c>
      <c r="I72" s="348">
        <f t="shared" si="5"/>
        <v>100</v>
      </c>
      <c r="J72" s="317"/>
    </row>
    <row r="73" spans="2:10" ht="45" x14ac:dyDescent="0.2">
      <c r="B73" s="380" t="s">
        <v>122</v>
      </c>
      <c r="C73" s="166">
        <v>10807446</v>
      </c>
      <c r="D73" s="166">
        <v>4293401</v>
      </c>
      <c r="E73" s="166">
        <v>0</v>
      </c>
      <c r="F73" s="166">
        <v>0</v>
      </c>
      <c r="G73" s="166">
        <v>2000000</v>
      </c>
      <c r="H73" s="166">
        <v>2000000</v>
      </c>
      <c r="I73" s="348">
        <f t="shared" si="5"/>
        <v>100</v>
      </c>
      <c r="J73" s="317"/>
    </row>
    <row r="74" spans="2:10" ht="30" x14ac:dyDescent="0.2">
      <c r="B74" s="380" t="s">
        <v>295</v>
      </c>
      <c r="C74" s="166"/>
      <c r="D74" s="166">
        <v>2317797</v>
      </c>
      <c r="E74" s="166">
        <v>8030502</v>
      </c>
      <c r="F74" s="166">
        <v>18176583</v>
      </c>
      <c r="G74" s="166">
        <v>36500000</v>
      </c>
      <c r="H74" s="166">
        <v>40000000</v>
      </c>
      <c r="I74" s="348">
        <f t="shared" si="5"/>
        <v>109.6</v>
      </c>
      <c r="J74" s="317"/>
    </row>
    <row r="75" spans="2:10" ht="15" hidden="1" x14ac:dyDescent="0.2">
      <c r="B75" s="401" t="s">
        <v>904</v>
      </c>
      <c r="C75" s="402"/>
      <c r="D75" s="402"/>
      <c r="E75" s="402"/>
      <c r="F75" s="402"/>
      <c r="G75" s="402">
        <v>0</v>
      </c>
      <c r="H75" s="402">
        <v>0</v>
      </c>
      <c r="I75" s="403" t="str">
        <f t="shared" si="5"/>
        <v xml:space="preserve"> </v>
      </c>
      <c r="J75" s="404"/>
    </row>
    <row r="76" spans="2:10" ht="30" x14ac:dyDescent="0.2">
      <c r="B76" s="380" t="s">
        <v>411</v>
      </c>
      <c r="C76" s="166"/>
      <c r="D76" s="166"/>
      <c r="E76" s="166"/>
      <c r="F76" s="166">
        <v>44294325</v>
      </c>
      <c r="G76" s="166">
        <v>52000000</v>
      </c>
      <c r="H76" s="166">
        <v>52000000</v>
      </c>
      <c r="I76" s="348">
        <f t="shared" si="5"/>
        <v>100</v>
      </c>
      <c r="J76" s="317"/>
    </row>
    <row r="77" spans="2:10" ht="15" x14ac:dyDescent="0.2">
      <c r="B77" s="380" t="s">
        <v>410</v>
      </c>
      <c r="C77" s="166"/>
      <c r="D77" s="166"/>
      <c r="E77" s="166"/>
      <c r="F77" s="166">
        <v>45000000</v>
      </c>
      <c r="G77" s="166">
        <v>295671000</v>
      </c>
      <c r="H77" s="166">
        <v>430123922</v>
      </c>
      <c r="I77" s="348">
        <f t="shared" si="5"/>
        <v>145.5</v>
      </c>
      <c r="J77" s="317"/>
    </row>
    <row r="78" spans="2:10" ht="15" x14ac:dyDescent="0.2">
      <c r="B78" s="380" t="s">
        <v>971</v>
      </c>
      <c r="C78" s="166"/>
      <c r="D78" s="166"/>
      <c r="E78" s="166"/>
      <c r="F78" s="166">
        <v>0</v>
      </c>
      <c r="G78" s="166">
        <v>0</v>
      </c>
      <c r="H78" s="166">
        <v>0</v>
      </c>
      <c r="I78" s="348"/>
      <c r="J78" s="317"/>
    </row>
    <row r="79" spans="2:10" ht="30" x14ac:dyDescent="0.2">
      <c r="B79" s="380" t="s">
        <v>860</v>
      </c>
      <c r="C79" s="166"/>
      <c r="D79" s="166"/>
      <c r="E79" s="166"/>
      <c r="F79" s="166"/>
      <c r="G79" s="166">
        <v>1597054179</v>
      </c>
      <c r="H79" s="166">
        <v>496176540</v>
      </c>
      <c r="I79" s="348">
        <f t="shared" si="5"/>
        <v>31.1</v>
      </c>
      <c r="J79" s="317"/>
    </row>
    <row r="80" spans="2:10" ht="15" x14ac:dyDescent="0.2">
      <c r="B80" s="388"/>
      <c r="C80" s="313"/>
      <c r="D80" s="313"/>
      <c r="E80" s="313"/>
      <c r="F80" s="167"/>
      <c r="G80" s="167"/>
      <c r="H80" s="167"/>
      <c r="I80" s="349" t="str">
        <f>IF(F80=0," ",IF(F80&gt;0,ROUND(G80/F80*100,1)))</f>
        <v xml:space="preserve"> </v>
      </c>
      <c r="J80" s="317"/>
    </row>
    <row r="81" spans="2:10" ht="19.5" customHeight="1" x14ac:dyDescent="0.2">
      <c r="B81" s="389" t="s">
        <v>342</v>
      </c>
      <c r="C81" s="262">
        <f>C82</f>
        <v>35729638843</v>
      </c>
      <c r="D81" s="262">
        <f>D82</f>
        <v>36687392166</v>
      </c>
      <c r="E81" s="262">
        <f>E82</f>
        <v>35352837448</v>
      </c>
      <c r="F81" s="262">
        <v>42748598218.300003</v>
      </c>
      <c r="G81" s="262">
        <v>43600000000</v>
      </c>
      <c r="H81" s="262">
        <v>47000000000</v>
      </c>
      <c r="I81" s="343">
        <f>IF(G81=0," ",IF(G81&gt;0,ROUND(H81/G81*100,1)))</f>
        <v>107.8</v>
      </c>
      <c r="J81" s="316"/>
    </row>
    <row r="82" spans="2:10" ht="30" x14ac:dyDescent="0.2">
      <c r="B82" s="380" t="s">
        <v>395</v>
      </c>
      <c r="C82" s="166">
        <v>35729638843</v>
      </c>
      <c r="D82" s="166">
        <v>36687392166</v>
      </c>
      <c r="E82" s="166">
        <v>35352837448</v>
      </c>
      <c r="F82" s="166">
        <v>42748598218.300003</v>
      </c>
      <c r="G82" s="166">
        <v>43600000000</v>
      </c>
      <c r="H82" s="166">
        <v>47000000000</v>
      </c>
      <c r="I82" s="348">
        <f>IF(G82=0," ",IF(G82&gt;0,ROUND(H82/G82*100,1)))</f>
        <v>107.8</v>
      </c>
      <c r="J82" s="317"/>
    </row>
    <row r="83" spans="2:10" ht="14.25" x14ac:dyDescent="0.2">
      <c r="B83" s="379"/>
      <c r="C83" s="314"/>
      <c r="D83" s="314"/>
      <c r="E83" s="314"/>
      <c r="F83" s="168"/>
      <c r="G83" s="168"/>
      <c r="H83" s="168"/>
      <c r="I83" s="351" t="str">
        <f>IF(F83=0," ",IF(F83&gt;0,ROUND(G83/F83*100,1)))</f>
        <v xml:space="preserve"> </v>
      </c>
      <c r="J83" s="316"/>
    </row>
    <row r="84" spans="2:10" ht="42.75" x14ac:dyDescent="0.2">
      <c r="B84" s="378" t="s">
        <v>32</v>
      </c>
      <c r="C84" s="163">
        <f>SUM(C85:C86)</f>
        <v>493891510</v>
      </c>
      <c r="D84" s="163">
        <f>SUM(D85:D86)</f>
        <v>806139941</v>
      </c>
      <c r="E84" s="163">
        <f>SUM(E85:E86)</f>
        <v>808111650</v>
      </c>
      <c r="F84" s="163">
        <v>959757764</v>
      </c>
      <c r="G84" s="163">
        <v>1781165000</v>
      </c>
      <c r="H84" s="163">
        <v>579651461</v>
      </c>
      <c r="I84" s="343">
        <f>IF(G84=0," ",IF(G84&gt;0,ROUND(H84/G84*100,1)))</f>
        <v>32.5</v>
      </c>
      <c r="J84" s="316"/>
    </row>
    <row r="85" spans="2:10" ht="30" x14ac:dyDescent="0.2">
      <c r="B85" s="390" t="s">
        <v>163</v>
      </c>
      <c r="C85" s="170">
        <v>381419080</v>
      </c>
      <c r="D85" s="170">
        <v>745920694</v>
      </c>
      <c r="E85" s="170">
        <v>705148097</v>
      </c>
      <c r="F85" s="369">
        <v>959757764</v>
      </c>
      <c r="G85" s="369">
        <v>1018765000</v>
      </c>
      <c r="H85" s="369">
        <v>438751461</v>
      </c>
      <c r="I85" s="348">
        <f>IF(G85=0," ",IF(G85&gt;0,ROUND(H85/G85*100,1)))</f>
        <v>43.1</v>
      </c>
      <c r="J85" s="370"/>
    </row>
    <row r="86" spans="2:10" ht="45" x14ac:dyDescent="0.25">
      <c r="B86" s="391" t="s">
        <v>164</v>
      </c>
      <c r="C86" s="170">
        <v>112472430</v>
      </c>
      <c r="D86" s="170">
        <v>60219247</v>
      </c>
      <c r="E86" s="170">
        <v>102963553</v>
      </c>
      <c r="F86" s="369">
        <v>0</v>
      </c>
      <c r="G86" s="369">
        <v>762400000</v>
      </c>
      <c r="H86" s="369">
        <v>40900000</v>
      </c>
      <c r="I86" s="348">
        <f>IF(G86=0," ",IF(G86&gt;0,ROUND(H86/G86*100,1)))</f>
        <v>5.4</v>
      </c>
      <c r="J86" s="370"/>
    </row>
    <row r="87" spans="2:10" ht="30" x14ac:dyDescent="0.25">
      <c r="B87" s="391" t="s">
        <v>910</v>
      </c>
      <c r="C87" s="352"/>
      <c r="D87" s="352"/>
      <c r="E87" s="352"/>
      <c r="F87" s="369"/>
      <c r="G87" s="369"/>
      <c r="H87" s="369">
        <v>100000000</v>
      </c>
      <c r="I87" s="348" t="str">
        <f>IF(G87=0," ",IF(G87&gt;0,ROUND(H87/G87*100,1)))</f>
        <v xml:space="preserve"> </v>
      </c>
      <c r="J87" s="370"/>
    </row>
    <row r="88" spans="2:10" ht="14.25" x14ac:dyDescent="0.2">
      <c r="B88" s="379"/>
      <c r="C88" s="314"/>
      <c r="D88" s="314"/>
      <c r="E88" s="314"/>
      <c r="F88" s="168"/>
      <c r="G88" s="168"/>
      <c r="H88" s="168"/>
      <c r="I88" s="351" t="str">
        <f>IF(F88=0," ",IF(F88&gt;0,ROUND(G88/F88*100,1)))</f>
        <v xml:space="preserve"> </v>
      </c>
      <c r="J88" s="316"/>
    </row>
    <row r="89" spans="2:10" ht="42.75" x14ac:dyDescent="0.2">
      <c r="B89" s="392" t="s">
        <v>65</v>
      </c>
      <c r="C89" s="163">
        <f t="shared" ref="C89:D89" si="6">SUM(C90:C90)</f>
        <v>0</v>
      </c>
      <c r="D89" s="163">
        <f t="shared" si="6"/>
        <v>0</v>
      </c>
      <c r="E89" s="163">
        <v>0</v>
      </c>
      <c r="F89" s="163">
        <f>SUM(F90:F90)</f>
        <v>0</v>
      </c>
      <c r="G89" s="163">
        <f>SUM(G90:G90)</f>
        <v>0</v>
      </c>
      <c r="H89" s="163">
        <v>0</v>
      </c>
      <c r="I89" s="343" t="str">
        <f>IF(G89=0," ",IF(G89&gt;0,ROUND(H89/G89*100,1)))</f>
        <v xml:space="preserve"> </v>
      </c>
      <c r="J89" s="316"/>
    </row>
    <row r="90" spans="2:10" ht="14.25" x14ac:dyDescent="0.2">
      <c r="B90" s="379"/>
      <c r="C90" s="956"/>
      <c r="D90" s="956"/>
      <c r="E90" s="956"/>
      <c r="F90" s="168"/>
      <c r="G90" s="168"/>
      <c r="H90" s="168"/>
      <c r="I90" s="351" t="str">
        <f>IF(F90=0," ",IF(F90&gt;0,ROUND(G90/F90*100,1)))</f>
        <v xml:space="preserve"> </v>
      </c>
      <c r="J90" s="316"/>
    </row>
    <row r="91" spans="2:10" ht="42.75" x14ac:dyDescent="0.2">
      <c r="B91" s="378" t="s">
        <v>343</v>
      </c>
      <c r="C91" s="957" t="s">
        <v>911</v>
      </c>
      <c r="D91" s="163" t="s">
        <v>911</v>
      </c>
      <c r="E91" s="163" t="s">
        <v>911</v>
      </c>
      <c r="F91" s="163">
        <v>0</v>
      </c>
      <c r="G91" s="163">
        <v>0</v>
      </c>
      <c r="H91" s="163">
        <v>0</v>
      </c>
      <c r="I91" s="343" t="str">
        <f>IF(G91=0," ",IF(G91&gt;0,ROUND(H91/G91*100,1)))</f>
        <v xml:space="preserve"> </v>
      </c>
      <c r="J91" s="316"/>
    </row>
    <row r="92" spans="2:10" ht="14.25" x14ac:dyDescent="0.2">
      <c r="B92" s="379"/>
      <c r="C92" s="314"/>
      <c r="D92" s="314"/>
      <c r="E92" s="314"/>
      <c r="F92" s="168"/>
      <c r="G92" s="168"/>
      <c r="H92" s="168"/>
      <c r="I92" s="351" t="str">
        <f>IF(F92=0," ",IF(F92&gt;0,ROUND(G92/F92*100,1)))</f>
        <v xml:space="preserve"> </v>
      </c>
      <c r="J92" s="316"/>
    </row>
    <row r="93" spans="2:10" ht="15.75" thickBot="1" x14ac:dyDescent="0.25">
      <c r="B93" s="393"/>
      <c r="C93" s="315"/>
      <c r="D93" s="315"/>
      <c r="E93" s="315"/>
      <c r="F93" s="169"/>
      <c r="G93" s="169"/>
      <c r="H93" s="169"/>
      <c r="I93" s="353" t="str">
        <f>IF(F93=0," ",IF(F93&gt;0,ROUND(G93/F93*100,1)))</f>
        <v xml:space="preserve"> </v>
      </c>
      <c r="J93" s="319"/>
    </row>
    <row r="94" spans="2:10" ht="34.5" customHeight="1" thickTop="1" thickBot="1" x14ac:dyDescent="0.25">
      <c r="B94" s="394" t="s">
        <v>344</v>
      </c>
      <c r="C94" s="395">
        <f t="shared" ref="C94:E94" si="7">SUM(C10,C12,C14,C16,C18,C29,C43,C45,C47,C49,C54,C57,C81,C84,C89,C91)</f>
        <v>131342319800</v>
      </c>
      <c r="D94" s="395">
        <f t="shared" si="7"/>
        <v>135755569114</v>
      </c>
      <c r="E94" s="395">
        <f t="shared" si="7"/>
        <v>137005132981</v>
      </c>
      <c r="F94" s="395">
        <v>148897401769.29999</v>
      </c>
      <c r="G94" s="395">
        <v>157448129462</v>
      </c>
      <c r="H94" s="395">
        <v>163150951475</v>
      </c>
      <c r="I94" s="396">
        <f>IF(G94=0," ",IF(G94&gt;0,ROUND(H94/G94*100,1)))</f>
        <v>103.6</v>
      </c>
      <c r="J94" s="318"/>
    </row>
    <row r="95" spans="2:10" s="203" customFormat="1" ht="15" hidden="1" x14ac:dyDescent="0.25">
      <c r="B95" s="372" t="s">
        <v>284</v>
      </c>
      <c r="C95" s="196" t="e">
        <f>SUM(C10,C12,C14,C16,C19:C27,C30:C41,C43,C45,C47,C50:C52,C55,C59:C79,C82,C85:C86,#REF!,C91)</f>
        <v>#REF!</v>
      </c>
      <c r="D95" s="196" t="e">
        <f>SUM(D10,D12,D14,D16,D19:D27,D30:D41,D43,D45,D47,D50:D52,D55,D59:D79,D82,D85:D86,#REF!,D91)</f>
        <v>#REF!</v>
      </c>
      <c r="E95" s="196" t="e">
        <f>SUM(E10,E12,E14,E16,E19:E27,E30:E41,E43,E45,E47,E50:E52,E55,E59:E79,E82,E85:E86,#REF!,E91)</f>
        <v>#REF!</v>
      </c>
      <c r="F95" s="196" t="e">
        <f>SUM(F10,F12,F14,F16,F19:F27,F30:F41,F43,F45,F47,F50:F52,F55,F59:F79,F82,F85:F86,#REF!,F91)</f>
        <v>#REF!</v>
      </c>
      <c r="G95" s="196" t="e">
        <f>SUM(G10,G12,G14,G16,G19:G27,G30:G41,G43,G45,G47,G50:G52,G55,G59:G79,G82,G85:G86,#REF!,G91)</f>
        <v>#REF!</v>
      </c>
      <c r="H95" s="196" t="e">
        <f>SUM(H10,H12,H14,H16,H19:H27,H30:H41,H43,H45,H47,H50:H52,H55,H59:H79,H82,H85:H86,#REF!,H91,H87)</f>
        <v>#REF!</v>
      </c>
      <c r="I95" s="196"/>
      <c r="J95" s="196"/>
    </row>
    <row r="96" spans="2:10" ht="14.25" x14ac:dyDescent="0.2">
      <c r="B96" s="354"/>
      <c r="C96" s="354"/>
      <c r="D96" s="354"/>
      <c r="E96" s="354"/>
      <c r="F96" s="355"/>
      <c r="G96" s="355"/>
      <c r="H96" s="355"/>
      <c r="I96" s="355"/>
      <c r="J96" s="356"/>
    </row>
    <row r="97" spans="2:8" x14ac:dyDescent="0.2">
      <c r="B97" s="357" t="s">
        <v>912</v>
      </c>
    </row>
    <row r="99" spans="2:8" x14ac:dyDescent="0.2">
      <c r="B99" s="94" t="s">
        <v>914</v>
      </c>
      <c r="G99" s="358"/>
      <c r="H99" s="358"/>
    </row>
    <row r="100" spans="2:8" x14ac:dyDescent="0.2">
      <c r="B100" s="94"/>
      <c r="C100" s="94"/>
      <c r="D100" s="94"/>
      <c r="E100" s="94"/>
    </row>
    <row r="101" spans="2:8" x14ac:dyDescent="0.2">
      <c r="B101" s="94"/>
      <c r="C101" s="94"/>
      <c r="D101" s="94"/>
      <c r="E101" s="94"/>
    </row>
    <row r="102" spans="2:8" x14ac:dyDescent="0.2">
      <c r="B102" s="94"/>
      <c r="C102" s="94"/>
      <c r="D102" s="94"/>
      <c r="E102" s="94"/>
    </row>
    <row r="103" spans="2:8" x14ac:dyDescent="0.2">
      <c r="B103" s="94"/>
      <c r="C103" s="94"/>
      <c r="D103" s="94"/>
      <c r="E103" s="94"/>
    </row>
    <row r="104" spans="2:8" x14ac:dyDescent="0.2">
      <c r="B104" s="94"/>
      <c r="C104" s="94"/>
      <c r="D104" s="94"/>
      <c r="E104" s="94"/>
    </row>
  </sheetData>
  <mergeCells count="3">
    <mergeCell ref="B6:B7"/>
    <mergeCell ref="B3:I3"/>
    <mergeCell ref="I6:I7"/>
  </mergeCells>
  <conditionalFormatting sqref="J95 C95:H95">
    <cfRule type="cellIs" dxfId="0" priority="6" stopIfTrue="1" operator="notEqual">
      <formula>C94</formula>
    </cfRule>
  </conditionalFormatting>
  <printOptions horizontalCentered="1"/>
  <pageMargins left="0.74803149606299213" right="0.27559055118110237" top="0.70866141732283472" bottom="0.51181102362204722" header="0.39370078740157483" footer="0.27559055118110237"/>
  <pageSetup paperSize="9" scale="52" fitToHeight="0" orientation="portrait" useFirstPageNumber="1" r:id="rId1"/>
  <headerFooter alignWithMargins="0">
    <oddHeader>&amp;R&amp;"Times New Roman,Obyčejné"Tabulka č. 9
strana 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zoomScale="75" zoomScaleNormal="75" workbookViewId="0">
      <pane xSplit="1" ySplit="4" topLeftCell="B29" activePane="bottomRight" state="frozen"/>
      <selection sqref="A1:XFD1048576"/>
      <selection pane="topRight" sqref="A1:XFD1048576"/>
      <selection pane="bottomLeft" sqref="A1:XFD1048576"/>
      <selection pane="bottomRight" activeCell="A5" sqref="A5:R56"/>
    </sheetView>
  </sheetViews>
  <sheetFormatPr defaultColWidth="6.7109375" defaultRowHeight="15.75" x14ac:dyDescent="0.25"/>
  <cols>
    <col min="1" max="1" width="57.7109375" style="68" customWidth="1"/>
    <col min="2" max="2" width="20.140625" style="66" customWidth="1"/>
    <col min="3" max="3" width="16.28515625" style="66" customWidth="1"/>
    <col min="4" max="4" width="16.5703125" style="66" bestFit="1" customWidth="1"/>
    <col min="5" max="5" width="9.140625" style="66" customWidth="1"/>
    <col min="6" max="6" width="20.5703125" style="66" customWidth="1"/>
    <col min="7" max="7" width="16.140625" style="66" customWidth="1"/>
    <col min="8" max="8" width="16" style="66" customWidth="1"/>
    <col min="9" max="9" width="16.5703125" style="66" bestFit="1" customWidth="1"/>
    <col min="10" max="10" width="8.5703125" style="66" customWidth="1"/>
    <col min="11" max="11" width="16.85546875" style="66" bestFit="1" customWidth="1"/>
    <col min="12" max="12" width="8.42578125" style="66" customWidth="1"/>
    <col min="13" max="13" width="15.7109375" style="66" bestFit="1" customWidth="1"/>
    <col min="14" max="14" width="8.5703125" style="66" customWidth="1"/>
    <col min="15" max="15" width="16" style="66" customWidth="1"/>
    <col min="16" max="16" width="8" style="66" customWidth="1"/>
    <col min="17" max="17" width="15.5703125" style="66" customWidth="1"/>
    <col min="18" max="18" width="8.5703125" style="66" customWidth="1"/>
    <col min="19" max="19" width="6.7109375" style="66"/>
    <col min="20" max="20" width="16.5703125" style="66" customWidth="1"/>
    <col min="21" max="21" width="6.140625" style="66" customWidth="1"/>
    <col min="22" max="256" width="6.7109375" style="66"/>
    <col min="257" max="257" width="57.7109375" style="66" customWidth="1"/>
    <col min="258" max="258" width="20.140625" style="66" customWidth="1"/>
    <col min="259" max="259" width="16.28515625" style="66" customWidth="1"/>
    <col min="260" max="260" width="16.5703125" style="66" bestFit="1" customWidth="1"/>
    <col min="261" max="261" width="9.140625" style="66" customWidth="1"/>
    <col min="262" max="262" width="20.5703125" style="66" customWidth="1"/>
    <col min="263" max="263" width="16.140625" style="66" customWidth="1"/>
    <col min="264" max="264" width="16" style="66" customWidth="1"/>
    <col min="265" max="265" width="16.5703125" style="66" bestFit="1" customWidth="1"/>
    <col min="266" max="266" width="8.5703125" style="66" customWidth="1"/>
    <col min="267" max="267" width="16.140625" style="66" customWidth="1"/>
    <col min="268" max="268" width="8.42578125" style="66" customWidth="1"/>
    <col min="269" max="269" width="15" style="66" customWidth="1"/>
    <col min="270" max="270" width="8.5703125" style="66" customWidth="1"/>
    <col min="271" max="271" width="16" style="66" customWidth="1"/>
    <col min="272" max="272" width="8" style="66" customWidth="1"/>
    <col min="273" max="273" width="15.5703125" style="66" customWidth="1"/>
    <col min="274" max="274" width="8.5703125" style="66" customWidth="1"/>
    <col min="275" max="275" width="6.7109375" style="66"/>
    <col min="276" max="276" width="16.5703125" style="66" customWidth="1"/>
    <col min="277" max="277" width="6.140625" style="66" customWidth="1"/>
    <col min="278" max="512" width="6.7109375" style="66"/>
    <col min="513" max="513" width="57.7109375" style="66" customWidth="1"/>
    <col min="514" max="514" width="20.140625" style="66" customWidth="1"/>
    <col min="515" max="515" width="16.28515625" style="66" customWidth="1"/>
    <col min="516" max="516" width="16.5703125" style="66" bestFit="1" customWidth="1"/>
    <col min="517" max="517" width="9.140625" style="66" customWidth="1"/>
    <col min="518" max="518" width="20.5703125" style="66" customWidth="1"/>
    <col min="519" max="519" width="16.140625" style="66" customWidth="1"/>
    <col min="520" max="520" width="16" style="66" customWidth="1"/>
    <col min="521" max="521" width="16.5703125" style="66" bestFit="1" customWidth="1"/>
    <col min="522" max="522" width="8.5703125" style="66" customWidth="1"/>
    <col min="523" max="523" width="16.140625" style="66" customWidth="1"/>
    <col min="524" max="524" width="8.42578125" style="66" customWidth="1"/>
    <col min="525" max="525" width="15" style="66" customWidth="1"/>
    <col min="526" max="526" width="8.5703125" style="66" customWidth="1"/>
    <col min="527" max="527" width="16" style="66" customWidth="1"/>
    <col min="528" max="528" width="8" style="66" customWidth="1"/>
    <col min="529" max="529" width="15.5703125" style="66" customWidth="1"/>
    <col min="530" max="530" width="8.5703125" style="66" customWidth="1"/>
    <col min="531" max="531" width="6.7109375" style="66"/>
    <col min="532" max="532" width="16.5703125" style="66" customWidth="1"/>
    <col min="533" max="533" width="6.140625" style="66" customWidth="1"/>
    <col min="534" max="768" width="6.7109375" style="66"/>
    <col min="769" max="769" width="57.7109375" style="66" customWidth="1"/>
    <col min="770" max="770" width="20.140625" style="66" customWidth="1"/>
    <col min="771" max="771" width="16.28515625" style="66" customWidth="1"/>
    <col min="772" max="772" width="16.5703125" style="66" bestFit="1" customWidth="1"/>
    <col min="773" max="773" width="9.140625" style="66" customWidth="1"/>
    <col min="774" max="774" width="20.5703125" style="66" customWidth="1"/>
    <col min="775" max="775" width="16.140625" style="66" customWidth="1"/>
    <col min="776" max="776" width="16" style="66" customWidth="1"/>
    <col min="777" max="777" width="16.5703125" style="66" bestFit="1" customWidth="1"/>
    <col min="778" max="778" width="8.5703125" style="66" customWidth="1"/>
    <col min="779" max="779" width="16.140625" style="66" customWidth="1"/>
    <col min="780" max="780" width="8.42578125" style="66" customWidth="1"/>
    <col min="781" max="781" width="15" style="66" customWidth="1"/>
    <col min="782" max="782" width="8.5703125" style="66" customWidth="1"/>
    <col min="783" max="783" width="16" style="66" customWidth="1"/>
    <col min="784" max="784" width="8" style="66" customWidth="1"/>
    <col min="785" max="785" width="15.5703125" style="66" customWidth="1"/>
    <col min="786" max="786" width="8.5703125" style="66" customWidth="1"/>
    <col min="787" max="787" width="6.7109375" style="66"/>
    <col min="788" max="788" width="16.5703125" style="66" customWidth="1"/>
    <col min="789" max="789" width="6.140625" style="66" customWidth="1"/>
    <col min="790" max="1024" width="6.7109375" style="66"/>
    <col min="1025" max="1025" width="57.7109375" style="66" customWidth="1"/>
    <col min="1026" max="1026" width="20.140625" style="66" customWidth="1"/>
    <col min="1027" max="1027" width="16.28515625" style="66" customWidth="1"/>
    <col min="1028" max="1028" width="16.5703125" style="66" bestFit="1" customWidth="1"/>
    <col min="1029" max="1029" width="9.140625" style="66" customWidth="1"/>
    <col min="1030" max="1030" width="20.5703125" style="66" customWidth="1"/>
    <col min="1031" max="1031" width="16.140625" style="66" customWidth="1"/>
    <col min="1032" max="1032" width="16" style="66" customWidth="1"/>
    <col min="1033" max="1033" width="16.5703125" style="66" bestFit="1" customWidth="1"/>
    <col min="1034" max="1034" width="8.5703125" style="66" customWidth="1"/>
    <col min="1035" max="1035" width="16.140625" style="66" customWidth="1"/>
    <col min="1036" max="1036" width="8.42578125" style="66" customWidth="1"/>
    <col min="1037" max="1037" width="15" style="66" customWidth="1"/>
    <col min="1038" max="1038" width="8.5703125" style="66" customWidth="1"/>
    <col min="1039" max="1039" width="16" style="66" customWidth="1"/>
    <col min="1040" max="1040" width="8" style="66" customWidth="1"/>
    <col min="1041" max="1041" width="15.5703125" style="66" customWidth="1"/>
    <col min="1042" max="1042" width="8.5703125" style="66" customWidth="1"/>
    <col min="1043" max="1043" width="6.7109375" style="66"/>
    <col min="1044" max="1044" width="16.5703125" style="66" customWidth="1"/>
    <col min="1045" max="1045" width="6.140625" style="66" customWidth="1"/>
    <col min="1046" max="1280" width="6.7109375" style="66"/>
    <col min="1281" max="1281" width="57.7109375" style="66" customWidth="1"/>
    <col min="1282" max="1282" width="20.140625" style="66" customWidth="1"/>
    <col min="1283" max="1283" width="16.28515625" style="66" customWidth="1"/>
    <col min="1284" max="1284" width="16.5703125" style="66" bestFit="1" customWidth="1"/>
    <col min="1285" max="1285" width="9.140625" style="66" customWidth="1"/>
    <col min="1286" max="1286" width="20.5703125" style="66" customWidth="1"/>
    <col min="1287" max="1287" width="16.140625" style="66" customWidth="1"/>
    <col min="1288" max="1288" width="16" style="66" customWidth="1"/>
    <col min="1289" max="1289" width="16.5703125" style="66" bestFit="1" customWidth="1"/>
    <col min="1290" max="1290" width="8.5703125" style="66" customWidth="1"/>
    <col min="1291" max="1291" width="16.140625" style="66" customWidth="1"/>
    <col min="1292" max="1292" width="8.42578125" style="66" customWidth="1"/>
    <col min="1293" max="1293" width="15" style="66" customWidth="1"/>
    <col min="1294" max="1294" width="8.5703125" style="66" customWidth="1"/>
    <col min="1295" max="1295" width="16" style="66" customWidth="1"/>
    <col min="1296" max="1296" width="8" style="66" customWidth="1"/>
    <col min="1297" max="1297" width="15.5703125" style="66" customWidth="1"/>
    <col min="1298" max="1298" width="8.5703125" style="66" customWidth="1"/>
    <col min="1299" max="1299" width="6.7109375" style="66"/>
    <col min="1300" max="1300" width="16.5703125" style="66" customWidth="1"/>
    <col min="1301" max="1301" width="6.140625" style="66" customWidth="1"/>
    <col min="1302" max="1536" width="6.7109375" style="66"/>
    <col min="1537" max="1537" width="57.7109375" style="66" customWidth="1"/>
    <col min="1538" max="1538" width="20.140625" style="66" customWidth="1"/>
    <col min="1539" max="1539" width="16.28515625" style="66" customWidth="1"/>
    <col min="1540" max="1540" width="16.5703125" style="66" bestFit="1" customWidth="1"/>
    <col min="1541" max="1541" width="9.140625" style="66" customWidth="1"/>
    <col min="1542" max="1542" width="20.5703125" style="66" customWidth="1"/>
    <col min="1543" max="1543" width="16.140625" style="66" customWidth="1"/>
    <col min="1544" max="1544" width="16" style="66" customWidth="1"/>
    <col min="1545" max="1545" width="16.5703125" style="66" bestFit="1" customWidth="1"/>
    <col min="1546" max="1546" width="8.5703125" style="66" customWidth="1"/>
    <col min="1547" max="1547" width="16.140625" style="66" customWidth="1"/>
    <col min="1548" max="1548" width="8.42578125" style="66" customWidth="1"/>
    <col min="1549" max="1549" width="15" style="66" customWidth="1"/>
    <col min="1550" max="1550" width="8.5703125" style="66" customWidth="1"/>
    <col min="1551" max="1551" width="16" style="66" customWidth="1"/>
    <col min="1552" max="1552" width="8" style="66" customWidth="1"/>
    <col min="1553" max="1553" width="15.5703125" style="66" customWidth="1"/>
    <col min="1554" max="1554" width="8.5703125" style="66" customWidth="1"/>
    <col min="1555" max="1555" width="6.7109375" style="66"/>
    <col min="1556" max="1556" width="16.5703125" style="66" customWidth="1"/>
    <col min="1557" max="1557" width="6.140625" style="66" customWidth="1"/>
    <col min="1558" max="1792" width="6.7109375" style="66"/>
    <col min="1793" max="1793" width="57.7109375" style="66" customWidth="1"/>
    <col min="1794" max="1794" width="20.140625" style="66" customWidth="1"/>
    <col min="1795" max="1795" width="16.28515625" style="66" customWidth="1"/>
    <col min="1796" max="1796" width="16.5703125" style="66" bestFit="1" customWidth="1"/>
    <col min="1797" max="1797" width="9.140625" style="66" customWidth="1"/>
    <col min="1798" max="1798" width="20.5703125" style="66" customWidth="1"/>
    <col min="1799" max="1799" width="16.140625" style="66" customWidth="1"/>
    <col min="1800" max="1800" width="16" style="66" customWidth="1"/>
    <col min="1801" max="1801" width="16.5703125" style="66" bestFit="1" customWidth="1"/>
    <col min="1802" max="1802" width="8.5703125" style="66" customWidth="1"/>
    <col min="1803" max="1803" width="16.140625" style="66" customWidth="1"/>
    <col min="1804" max="1804" width="8.42578125" style="66" customWidth="1"/>
    <col min="1805" max="1805" width="15" style="66" customWidth="1"/>
    <col min="1806" max="1806" width="8.5703125" style="66" customWidth="1"/>
    <col min="1807" max="1807" width="16" style="66" customWidth="1"/>
    <col min="1808" max="1808" width="8" style="66" customWidth="1"/>
    <col min="1809" max="1809" width="15.5703125" style="66" customWidth="1"/>
    <col min="1810" max="1810" width="8.5703125" style="66" customWidth="1"/>
    <col min="1811" max="1811" width="6.7109375" style="66"/>
    <col min="1812" max="1812" width="16.5703125" style="66" customWidth="1"/>
    <col min="1813" max="1813" width="6.140625" style="66" customWidth="1"/>
    <col min="1814" max="2048" width="6.7109375" style="66"/>
    <col min="2049" max="2049" width="57.7109375" style="66" customWidth="1"/>
    <col min="2050" max="2050" width="20.140625" style="66" customWidth="1"/>
    <col min="2051" max="2051" width="16.28515625" style="66" customWidth="1"/>
    <col min="2052" max="2052" width="16.5703125" style="66" bestFit="1" customWidth="1"/>
    <col min="2053" max="2053" width="9.140625" style="66" customWidth="1"/>
    <col min="2054" max="2054" width="20.5703125" style="66" customWidth="1"/>
    <col min="2055" max="2055" width="16.140625" style="66" customWidth="1"/>
    <col min="2056" max="2056" width="16" style="66" customWidth="1"/>
    <col min="2057" max="2057" width="16.5703125" style="66" bestFit="1" customWidth="1"/>
    <col min="2058" max="2058" width="8.5703125" style="66" customWidth="1"/>
    <col min="2059" max="2059" width="16.140625" style="66" customWidth="1"/>
    <col min="2060" max="2060" width="8.42578125" style="66" customWidth="1"/>
    <col min="2061" max="2061" width="15" style="66" customWidth="1"/>
    <col min="2062" max="2062" width="8.5703125" style="66" customWidth="1"/>
    <col min="2063" max="2063" width="16" style="66" customWidth="1"/>
    <col min="2064" max="2064" width="8" style="66" customWidth="1"/>
    <col min="2065" max="2065" width="15.5703125" style="66" customWidth="1"/>
    <col min="2066" max="2066" width="8.5703125" style="66" customWidth="1"/>
    <col min="2067" max="2067" width="6.7109375" style="66"/>
    <col min="2068" max="2068" width="16.5703125" style="66" customWidth="1"/>
    <col min="2069" max="2069" width="6.140625" style="66" customWidth="1"/>
    <col min="2070" max="2304" width="6.7109375" style="66"/>
    <col min="2305" max="2305" width="57.7109375" style="66" customWidth="1"/>
    <col min="2306" max="2306" width="20.140625" style="66" customWidth="1"/>
    <col min="2307" max="2307" width="16.28515625" style="66" customWidth="1"/>
    <col min="2308" max="2308" width="16.5703125" style="66" bestFit="1" customWidth="1"/>
    <col min="2309" max="2309" width="9.140625" style="66" customWidth="1"/>
    <col min="2310" max="2310" width="20.5703125" style="66" customWidth="1"/>
    <col min="2311" max="2311" width="16.140625" style="66" customWidth="1"/>
    <col min="2312" max="2312" width="16" style="66" customWidth="1"/>
    <col min="2313" max="2313" width="16.5703125" style="66" bestFit="1" customWidth="1"/>
    <col min="2314" max="2314" width="8.5703125" style="66" customWidth="1"/>
    <col min="2315" max="2315" width="16.140625" style="66" customWidth="1"/>
    <col min="2316" max="2316" width="8.42578125" style="66" customWidth="1"/>
    <col min="2317" max="2317" width="15" style="66" customWidth="1"/>
    <col min="2318" max="2318" width="8.5703125" style="66" customWidth="1"/>
    <col min="2319" max="2319" width="16" style="66" customWidth="1"/>
    <col min="2320" max="2320" width="8" style="66" customWidth="1"/>
    <col min="2321" max="2321" width="15.5703125" style="66" customWidth="1"/>
    <col min="2322" max="2322" width="8.5703125" style="66" customWidth="1"/>
    <col min="2323" max="2323" width="6.7109375" style="66"/>
    <col min="2324" max="2324" width="16.5703125" style="66" customWidth="1"/>
    <col min="2325" max="2325" width="6.140625" style="66" customWidth="1"/>
    <col min="2326" max="2560" width="6.7109375" style="66"/>
    <col min="2561" max="2561" width="57.7109375" style="66" customWidth="1"/>
    <col min="2562" max="2562" width="20.140625" style="66" customWidth="1"/>
    <col min="2563" max="2563" width="16.28515625" style="66" customWidth="1"/>
    <col min="2564" max="2564" width="16.5703125" style="66" bestFit="1" customWidth="1"/>
    <col min="2565" max="2565" width="9.140625" style="66" customWidth="1"/>
    <col min="2566" max="2566" width="20.5703125" style="66" customWidth="1"/>
    <col min="2567" max="2567" width="16.140625" style="66" customWidth="1"/>
    <col min="2568" max="2568" width="16" style="66" customWidth="1"/>
    <col min="2569" max="2569" width="16.5703125" style="66" bestFit="1" customWidth="1"/>
    <col min="2570" max="2570" width="8.5703125" style="66" customWidth="1"/>
    <col min="2571" max="2571" width="16.140625" style="66" customWidth="1"/>
    <col min="2572" max="2572" width="8.42578125" style="66" customWidth="1"/>
    <col min="2573" max="2573" width="15" style="66" customWidth="1"/>
    <col min="2574" max="2574" width="8.5703125" style="66" customWidth="1"/>
    <col min="2575" max="2575" width="16" style="66" customWidth="1"/>
    <col min="2576" max="2576" width="8" style="66" customWidth="1"/>
    <col min="2577" max="2577" width="15.5703125" style="66" customWidth="1"/>
    <col min="2578" max="2578" width="8.5703125" style="66" customWidth="1"/>
    <col min="2579" max="2579" width="6.7109375" style="66"/>
    <col min="2580" max="2580" width="16.5703125" style="66" customWidth="1"/>
    <col min="2581" max="2581" width="6.140625" style="66" customWidth="1"/>
    <col min="2582" max="2816" width="6.7109375" style="66"/>
    <col min="2817" max="2817" width="57.7109375" style="66" customWidth="1"/>
    <col min="2818" max="2818" width="20.140625" style="66" customWidth="1"/>
    <col min="2819" max="2819" width="16.28515625" style="66" customWidth="1"/>
    <col min="2820" max="2820" width="16.5703125" style="66" bestFit="1" customWidth="1"/>
    <col min="2821" max="2821" width="9.140625" style="66" customWidth="1"/>
    <col min="2822" max="2822" width="20.5703125" style="66" customWidth="1"/>
    <col min="2823" max="2823" width="16.140625" style="66" customWidth="1"/>
    <col min="2824" max="2824" width="16" style="66" customWidth="1"/>
    <col min="2825" max="2825" width="16.5703125" style="66" bestFit="1" customWidth="1"/>
    <col min="2826" max="2826" width="8.5703125" style="66" customWidth="1"/>
    <col min="2827" max="2827" width="16.140625" style="66" customWidth="1"/>
    <col min="2828" max="2828" width="8.42578125" style="66" customWidth="1"/>
    <col min="2829" max="2829" width="15" style="66" customWidth="1"/>
    <col min="2830" max="2830" width="8.5703125" style="66" customWidth="1"/>
    <col min="2831" max="2831" width="16" style="66" customWidth="1"/>
    <col min="2832" max="2832" width="8" style="66" customWidth="1"/>
    <col min="2833" max="2833" width="15.5703125" style="66" customWidth="1"/>
    <col min="2834" max="2834" width="8.5703125" style="66" customWidth="1"/>
    <col min="2835" max="2835" width="6.7109375" style="66"/>
    <col min="2836" max="2836" width="16.5703125" style="66" customWidth="1"/>
    <col min="2837" max="2837" width="6.140625" style="66" customWidth="1"/>
    <col min="2838" max="3072" width="6.7109375" style="66"/>
    <col min="3073" max="3073" width="57.7109375" style="66" customWidth="1"/>
    <col min="3074" max="3074" width="20.140625" style="66" customWidth="1"/>
    <col min="3075" max="3075" width="16.28515625" style="66" customWidth="1"/>
    <col min="3076" max="3076" width="16.5703125" style="66" bestFit="1" customWidth="1"/>
    <col min="3077" max="3077" width="9.140625" style="66" customWidth="1"/>
    <col min="3078" max="3078" width="20.5703125" style="66" customWidth="1"/>
    <col min="3079" max="3079" width="16.140625" style="66" customWidth="1"/>
    <col min="3080" max="3080" width="16" style="66" customWidth="1"/>
    <col min="3081" max="3081" width="16.5703125" style="66" bestFit="1" customWidth="1"/>
    <col min="3082" max="3082" width="8.5703125" style="66" customWidth="1"/>
    <col min="3083" max="3083" width="16.140625" style="66" customWidth="1"/>
    <col min="3084" max="3084" width="8.42578125" style="66" customWidth="1"/>
    <col min="3085" max="3085" width="15" style="66" customWidth="1"/>
    <col min="3086" max="3086" width="8.5703125" style="66" customWidth="1"/>
    <col min="3087" max="3087" width="16" style="66" customWidth="1"/>
    <col min="3088" max="3088" width="8" style="66" customWidth="1"/>
    <col min="3089" max="3089" width="15.5703125" style="66" customWidth="1"/>
    <col min="3090" max="3090" width="8.5703125" style="66" customWidth="1"/>
    <col min="3091" max="3091" width="6.7109375" style="66"/>
    <col min="3092" max="3092" width="16.5703125" style="66" customWidth="1"/>
    <col min="3093" max="3093" width="6.140625" style="66" customWidth="1"/>
    <col min="3094" max="3328" width="6.7109375" style="66"/>
    <col min="3329" max="3329" width="57.7109375" style="66" customWidth="1"/>
    <col min="3330" max="3330" width="20.140625" style="66" customWidth="1"/>
    <col min="3331" max="3331" width="16.28515625" style="66" customWidth="1"/>
    <col min="3332" max="3332" width="16.5703125" style="66" bestFit="1" customWidth="1"/>
    <col min="3333" max="3333" width="9.140625" style="66" customWidth="1"/>
    <col min="3334" max="3334" width="20.5703125" style="66" customWidth="1"/>
    <col min="3335" max="3335" width="16.140625" style="66" customWidth="1"/>
    <col min="3336" max="3336" width="16" style="66" customWidth="1"/>
    <col min="3337" max="3337" width="16.5703125" style="66" bestFit="1" customWidth="1"/>
    <col min="3338" max="3338" width="8.5703125" style="66" customWidth="1"/>
    <col min="3339" max="3339" width="16.140625" style="66" customWidth="1"/>
    <col min="3340" max="3340" width="8.42578125" style="66" customWidth="1"/>
    <col min="3341" max="3341" width="15" style="66" customWidth="1"/>
    <col min="3342" max="3342" width="8.5703125" style="66" customWidth="1"/>
    <col min="3343" max="3343" width="16" style="66" customWidth="1"/>
    <col min="3344" max="3344" width="8" style="66" customWidth="1"/>
    <col min="3345" max="3345" width="15.5703125" style="66" customWidth="1"/>
    <col min="3346" max="3346" width="8.5703125" style="66" customWidth="1"/>
    <col min="3347" max="3347" width="6.7109375" style="66"/>
    <col min="3348" max="3348" width="16.5703125" style="66" customWidth="1"/>
    <col min="3349" max="3349" width="6.140625" style="66" customWidth="1"/>
    <col min="3350" max="3584" width="6.7109375" style="66"/>
    <col min="3585" max="3585" width="57.7109375" style="66" customWidth="1"/>
    <col min="3586" max="3586" width="20.140625" style="66" customWidth="1"/>
    <col min="3587" max="3587" width="16.28515625" style="66" customWidth="1"/>
    <col min="3588" max="3588" width="16.5703125" style="66" bestFit="1" customWidth="1"/>
    <col min="3589" max="3589" width="9.140625" style="66" customWidth="1"/>
    <col min="3590" max="3590" width="20.5703125" style="66" customWidth="1"/>
    <col min="3591" max="3591" width="16.140625" style="66" customWidth="1"/>
    <col min="3592" max="3592" width="16" style="66" customWidth="1"/>
    <col min="3593" max="3593" width="16.5703125" style="66" bestFit="1" customWidth="1"/>
    <col min="3594" max="3594" width="8.5703125" style="66" customWidth="1"/>
    <col min="3595" max="3595" width="16.140625" style="66" customWidth="1"/>
    <col min="3596" max="3596" width="8.42578125" style="66" customWidth="1"/>
    <col min="3597" max="3597" width="15" style="66" customWidth="1"/>
    <col min="3598" max="3598" width="8.5703125" style="66" customWidth="1"/>
    <col min="3599" max="3599" width="16" style="66" customWidth="1"/>
    <col min="3600" max="3600" width="8" style="66" customWidth="1"/>
    <col min="3601" max="3601" width="15.5703125" style="66" customWidth="1"/>
    <col min="3602" max="3602" width="8.5703125" style="66" customWidth="1"/>
    <col min="3603" max="3603" width="6.7109375" style="66"/>
    <col min="3604" max="3604" width="16.5703125" style="66" customWidth="1"/>
    <col min="3605" max="3605" width="6.140625" style="66" customWidth="1"/>
    <col min="3606" max="3840" width="6.7109375" style="66"/>
    <col min="3841" max="3841" width="57.7109375" style="66" customWidth="1"/>
    <col min="3842" max="3842" width="20.140625" style="66" customWidth="1"/>
    <col min="3843" max="3843" width="16.28515625" style="66" customWidth="1"/>
    <col min="3844" max="3844" width="16.5703125" style="66" bestFit="1" customWidth="1"/>
    <col min="3845" max="3845" width="9.140625" style="66" customWidth="1"/>
    <col min="3846" max="3846" width="20.5703125" style="66" customWidth="1"/>
    <col min="3847" max="3847" width="16.140625" style="66" customWidth="1"/>
    <col min="3848" max="3848" width="16" style="66" customWidth="1"/>
    <col min="3849" max="3849" width="16.5703125" style="66" bestFit="1" customWidth="1"/>
    <col min="3850" max="3850" width="8.5703125" style="66" customWidth="1"/>
    <col min="3851" max="3851" width="16.140625" style="66" customWidth="1"/>
    <col min="3852" max="3852" width="8.42578125" style="66" customWidth="1"/>
    <col min="3853" max="3853" width="15" style="66" customWidth="1"/>
    <col min="3854" max="3854" width="8.5703125" style="66" customWidth="1"/>
    <col min="3855" max="3855" width="16" style="66" customWidth="1"/>
    <col min="3856" max="3856" width="8" style="66" customWidth="1"/>
    <col min="3857" max="3857" width="15.5703125" style="66" customWidth="1"/>
    <col min="3858" max="3858" width="8.5703125" style="66" customWidth="1"/>
    <col min="3859" max="3859" width="6.7109375" style="66"/>
    <col min="3860" max="3860" width="16.5703125" style="66" customWidth="1"/>
    <col min="3861" max="3861" width="6.140625" style="66" customWidth="1"/>
    <col min="3862" max="4096" width="6.7109375" style="66"/>
    <col min="4097" max="4097" width="57.7109375" style="66" customWidth="1"/>
    <col min="4098" max="4098" width="20.140625" style="66" customWidth="1"/>
    <col min="4099" max="4099" width="16.28515625" style="66" customWidth="1"/>
    <col min="4100" max="4100" width="16.5703125" style="66" bestFit="1" customWidth="1"/>
    <col min="4101" max="4101" width="9.140625" style="66" customWidth="1"/>
    <col min="4102" max="4102" width="20.5703125" style="66" customWidth="1"/>
    <col min="4103" max="4103" width="16.140625" style="66" customWidth="1"/>
    <col min="4104" max="4104" width="16" style="66" customWidth="1"/>
    <col min="4105" max="4105" width="16.5703125" style="66" bestFit="1" customWidth="1"/>
    <col min="4106" max="4106" width="8.5703125" style="66" customWidth="1"/>
    <col min="4107" max="4107" width="16.140625" style="66" customWidth="1"/>
    <col min="4108" max="4108" width="8.42578125" style="66" customWidth="1"/>
    <col min="4109" max="4109" width="15" style="66" customWidth="1"/>
    <col min="4110" max="4110" width="8.5703125" style="66" customWidth="1"/>
    <col min="4111" max="4111" width="16" style="66" customWidth="1"/>
    <col min="4112" max="4112" width="8" style="66" customWidth="1"/>
    <col min="4113" max="4113" width="15.5703125" style="66" customWidth="1"/>
    <col min="4114" max="4114" width="8.5703125" style="66" customWidth="1"/>
    <col min="4115" max="4115" width="6.7109375" style="66"/>
    <col min="4116" max="4116" width="16.5703125" style="66" customWidth="1"/>
    <col min="4117" max="4117" width="6.140625" style="66" customWidth="1"/>
    <col min="4118" max="4352" width="6.7109375" style="66"/>
    <col min="4353" max="4353" width="57.7109375" style="66" customWidth="1"/>
    <col min="4354" max="4354" width="20.140625" style="66" customWidth="1"/>
    <col min="4355" max="4355" width="16.28515625" style="66" customWidth="1"/>
    <col min="4356" max="4356" width="16.5703125" style="66" bestFit="1" customWidth="1"/>
    <col min="4357" max="4357" width="9.140625" style="66" customWidth="1"/>
    <col min="4358" max="4358" width="20.5703125" style="66" customWidth="1"/>
    <col min="4359" max="4359" width="16.140625" style="66" customWidth="1"/>
    <col min="4360" max="4360" width="16" style="66" customWidth="1"/>
    <col min="4361" max="4361" width="16.5703125" style="66" bestFit="1" customWidth="1"/>
    <col min="4362" max="4362" width="8.5703125" style="66" customWidth="1"/>
    <col min="4363" max="4363" width="16.140625" style="66" customWidth="1"/>
    <col min="4364" max="4364" width="8.42578125" style="66" customWidth="1"/>
    <col min="4365" max="4365" width="15" style="66" customWidth="1"/>
    <col min="4366" max="4366" width="8.5703125" style="66" customWidth="1"/>
    <col min="4367" max="4367" width="16" style="66" customWidth="1"/>
    <col min="4368" max="4368" width="8" style="66" customWidth="1"/>
    <col min="4369" max="4369" width="15.5703125" style="66" customWidth="1"/>
    <col min="4370" max="4370" width="8.5703125" style="66" customWidth="1"/>
    <col min="4371" max="4371" width="6.7109375" style="66"/>
    <col min="4372" max="4372" width="16.5703125" style="66" customWidth="1"/>
    <col min="4373" max="4373" width="6.140625" style="66" customWidth="1"/>
    <col min="4374" max="4608" width="6.7109375" style="66"/>
    <col min="4609" max="4609" width="57.7109375" style="66" customWidth="1"/>
    <col min="4610" max="4610" width="20.140625" style="66" customWidth="1"/>
    <col min="4611" max="4611" width="16.28515625" style="66" customWidth="1"/>
    <col min="4612" max="4612" width="16.5703125" style="66" bestFit="1" customWidth="1"/>
    <col min="4613" max="4613" width="9.140625" style="66" customWidth="1"/>
    <col min="4614" max="4614" width="20.5703125" style="66" customWidth="1"/>
    <col min="4615" max="4615" width="16.140625" style="66" customWidth="1"/>
    <col min="4616" max="4616" width="16" style="66" customWidth="1"/>
    <col min="4617" max="4617" width="16.5703125" style="66" bestFit="1" customWidth="1"/>
    <col min="4618" max="4618" width="8.5703125" style="66" customWidth="1"/>
    <col min="4619" max="4619" width="16.140625" style="66" customWidth="1"/>
    <col min="4620" max="4620" width="8.42578125" style="66" customWidth="1"/>
    <col min="4621" max="4621" width="15" style="66" customWidth="1"/>
    <col min="4622" max="4622" width="8.5703125" style="66" customWidth="1"/>
    <col min="4623" max="4623" width="16" style="66" customWidth="1"/>
    <col min="4624" max="4624" width="8" style="66" customWidth="1"/>
    <col min="4625" max="4625" width="15.5703125" style="66" customWidth="1"/>
    <col min="4626" max="4626" width="8.5703125" style="66" customWidth="1"/>
    <col min="4627" max="4627" width="6.7109375" style="66"/>
    <col min="4628" max="4628" width="16.5703125" style="66" customWidth="1"/>
    <col min="4629" max="4629" width="6.140625" style="66" customWidth="1"/>
    <col min="4630" max="4864" width="6.7109375" style="66"/>
    <col min="4865" max="4865" width="57.7109375" style="66" customWidth="1"/>
    <col min="4866" max="4866" width="20.140625" style="66" customWidth="1"/>
    <col min="4867" max="4867" width="16.28515625" style="66" customWidth="1"/>
    <col min="4868" max="4868" width="16.5703125" style="66" bestFit="1" customWidth="1"/>
    <col min="4869" max="4869" width="9.140625" style="66" customWidth="1"/>
    <col min="4870" max="4870" width="20.5703125" style="66" customWidth="1"/>
    <col min="4871" max="4871" width="16.140625" style="66" customWidth="1"/>
    <col min="4872" max="4872" width="16" style="66" customWidth="1"/>
    <col min="4873" max="4873" width="16.5703125" style="66" bestFit="1" customWidth="1"/>
    <col min="4874" max="4874" width="8.5703125" style="66" customWidth="1"/>
    <col min="4875" max="4875" width="16.140625" style="66" customWidth="1"/>
    <col min="4876" max="4876" width="8.42578125" style="66" customWidth="1"/>
    <col min="4877" max="4877" width="15" style="66" customWidth="1"/>
    <col min="4878" max="4878" width="8.5703125" style="66" customWidth="1"/>
    <col min="4879" max="4879" width="16" style="66" customWidth="1"/>
    <col min="4880" max="4880" width="8" style="66" customWidth="1"/>
    <col min="4881" max="4881" width="15.5703125" style="66" customWidth="1"/>
    <col min="4882" max="4882" width="8.5703125" style="66" customWidth="1"/>
    <col min="4883" max="4883" width="6.7109375" style="66"/>
    <col min="4884" max="4884" width="16.5703125" style="66" customWidth="1"/>
    <col min="4885" max="4885" width="6.140625" style="66" customWidth="1"/>
    <col min="4886" max="5120" width="6.7109375" style="66"/>
    <col min="5121" max="5121" width="57.7109375" style="66" customWidth="1"/>
    <col min="5122" max="5122" width="20.140625" style="66" customWidth="1"/>
    <col min="5123" max="5123" width="16.28515625" style="66" customWidth="1"/>
    <col min="5124" max="5124" width="16.5703125" style="66" bestFit="1" customWidth="1"/>
    <col min="5125" max="5125" width="9.140625" style="66" customWidth="1"/>
    <col min="5126" max="5126" width="20.5703125" style="66" customWidth="1"/>
    <col min="5127" max="5127" width="16.140625" style="66" customWidth="1"/>
    <col min="5128" max="5128" width="16" style="66" customWidth="1"/>
    <col min="5129" max="5129" width="16.5703125" style="66" bestFit="1" customWidth="1"/>
    <col min="5130" max="5130" width="8.5703125" style="66" customWidth="1"/>
    <col min="5131" max="5131" width="16.140625" style="66" customWidth="1"/>
    <col min="5132" max="5132" width="8.42578125" style="66" customWidth="1"/>
    <col min="5133" max="5133" width="15" style="66" customWidth="1"/>
    <col min="5134" max="5134" width="8.5703125" style="66" customWidth="1"/>
    <col min="5135" max="5135" width="16" style="66" customWidth="1"/>
    <col min="5136" max="5136" width="8" style="66" customWidth="1"/>
    <col min="5137" max="5137" width="15.5703125" style="66" customWidth="1"/>
    <col min="5138" max="5138" width="8.5703125" style="66" customWidth="1"/>
    <col min="5139" max="5139" width="6.7109375" style="66"/>
    <col min="5140" max="5140" width="16.5703125" style="66" customWidth="1"/>
    <col min="5141" max="5141" width="6.140625" style="66" customWidth="1"/>
    <col min="5142" max="5376" width="6.7109375" style="66"/>
    <col min="5377" max="5377" width="57.7109375" style="66" customWidth="1"/>
    <col min="5378" max="5378" width="20.140625" style="66" customWidth="1"/>
    <col min="5379" max="5379" width="16.28515625" style="66" customWidth="1"/>
    <col min="5380" max="5380" width="16.5703125" style="66" bestFit="1" customWidth="1"/>
    <col min="5381" max="5381" width="9.140625" style="66" customWidth="1"/>
    <col min="5382" max="5382" width="20.5703125" style="66" customWidth="1"/>
    <col min="5383" max="5383" width="16.140625" style="66" customWidth="1"/>
    <col min="5384" max="5384" width="16" style="66" customWidth="1"/>
    <col min="5385" max="5385" width="16.5703125" style="66" bestFit="1" customWidth="1"/>
    <col min="5386" max="5386" width="8.5703125" style="66" customWidth="1"/>
    <col min="5387" max="5387" width="16.140625" style="66" customWidth="1"/>
    <col min="5388" max="5388" width="8.42578125" style="66" customWidth="1"/>
    <col min="5389" max="5389" width="15" style="66" customWidth="1"/>
    <col min="5390" max="5390" width="8.5703125" style="66" customWidth="1"/>
    <col min="5391" max="5391" width="16" style="66" customWidth="1"/>
    <col min="5392" max="5392" width="8" style="66" customWidth="1"/>
    <col min="5393" max="5393" width="15.5703125" style="66" customWidth="1"/>
    <col min="5394" max="5394" width="8.5703125" style="66" customWidth="1"/>
    <col min="5395" max="5395" width="6.7109375" style="66"/>
    <col min="5396" max="5396" width="16.5703125" style="66" customWidth="1"/>
    <col min="5397" max="5397" width="6.140625" style="66" customWidth="1"/>
    <col min="5398" max="5632" width="6.7109375" style="66"/>
    <col min="5633" max="5633" width="57.7109375" style="66" customWidth="1"/>
    <col min="5634" max="5634" width="20.140625" style="66" customWidth="1"/>
    <col min="5635" max="5635" width="16.28515625" style="66" customWidth="1"/>
    <col min="5636" max="5636" width="16.5703125" style="66" bestFit="1" customWidth="1"/>
    <col min="5637" max="5637" width="9.140625" style="66" customWidth="1"/>
    <col min="5638" max="5638" width="20.5703125" style="66" customWidth="1"/>
    <col min="5639" max="5639" width="16.140625" style="66" customWidth="1"/>
    <col min="5640" max="5640" width="16" style="66" customWidth="1"/>
    <col min="5641" max="5641" width="16.5703125" style="66" bestFit="1" customWidth="1"/>
    <col min="5642" max="5642" width="8.5703125" style="66" customWidth="1"/>
    <col min="5643" max="5643" width="16.140625" style="66" customWidth="1"/>
    <col min="5644" max="5644" width="8.42578125" style="66" customWidth="1"/>
    <col min="5645" max="5645" width="15" style="66" customWidth="1"/>
    <col min="5646" max="5646" width="8.5703125" style="66" customWidth="1"/>
    <col min="5647" max="5647" width="16" style="66" customWidth="1"/>
    <col min="5648" max="5648" width="8" style="66" customWidth="1"/>
    <col min="5649" max="5649" width="15.5703125" style="66" customWidth="1"/>
    <col min="5650" max="5650" width="8.5703125" style="66" customWidth="1"/>
    <col min="5651" max="5651" width="6.7109375" style="66"/>
    <col min="5652" max="5652" width="16.5703125" style="66" customWidth="1"/>
    <col min="5653" max="5653" width="6.140625" style="66" customWidth="1"/>
    <col min="5654" max="5888" width="6.7109375" style="66"/>
    <col min="5889" max="5889" width="57.7109375" style="66" customWidth="1"/>
    <col min="5890" max="5890" width="20.140625" style="66" customWidth="1"/>
    <col min="5891" max="5891" width="16.28515625" style="66" customWidth="1"/>
    <col min="5892" max="5892" width="16.5703125" style="66" bestFit="1" customWidth="1"/>
    <col min="5893" max="5893" width="9.140625" style="66" customWidth="1"/>
    <col min="5894" max="5894" width="20.5703125" style="66" customWidth="1"/>
    <col min="5895" max="5895" width="16.140625" style="66" customWidth="1"/>
    <col min="5896" max="5896" width="16" style="66" customWidth="1"/>
    <col min="5897" max="5897" width="16.5703125" style="66" bestFit="1" customWidth="1"/>
    <col min="5898" max="5898" width="8.5703125" style="66" customWidth="1"/>
    <col min="5899" max="5899" width="16.140625" style="66" customWidth="1"/>
    <col min="5900" max="5900" width="8.42578125" style="66" customWidth="1"/>
    <col min="5901" max="5901" width="15" style="66" customWidth="1"/>
    <col min="5902" max="5902" width="8.5703125" style="66" customWidth="1"/>
    <col min="5903" max="5903" width="16" style="66" customWidth="1"/>
    <col min="5904" max="5904" width="8" style="66" customWidth="1"/>
    <col min="5905" max="5905" width="15.5703125" style="66" customWidth="1"/>
    <col min="5906" max="5906" width="8.5703125" style="66" customWidth="1"/>
    <col min="5907" max="5907" width="6.7109375" style="66"/>
    <col min="5908" max="5908" width="16.5703125" style="66" customWidth="1"/>
    <col min="5909" max="5909" width="6.140625" style="66" customWidth="1"/>
    <col min="5910" max="6144" width="6.7109375" style="66"/>
    <col min="6145" max="6145" width="57.7109375" style="66" customWidth="1"/>
    <col min="6146" max="6146" width="20.140625" style="66" customWidth="1"/>
    <col min="6147" max="6147" width="16.28515625" style="66" customWidth="1"/>
    <col min="6148" max="6148" width="16.5703125" style="66" bestFit="1" customWidth="1"/>
    <col min="6149" max="6149" width="9.140625" style="66" customWidth="1"/>
    <col min="6150" max="6150" width="20.5703125" style="66" customWidth="1"/>
    <col min="6151" max="6151" width="16.140625" style="66" customWidth="1"/>
    <col min="6152" max="6152" width="16" style="66" customWidth="1"/>
    <col min="6153" max="6153" width="16.5703125" style="66" bestFit="1" customWidth="1"/>
    <col min="6154" max="6154" width="8.5703125" style="66" customWidth="1"/>
    <col min="6155" max="6155" width="16.140625" style="66" customWidth="1"/>
    <col min="6156" max="6156" width="8.42578125" style="66" customWidth="1"/>
    <col min="6157" max="6157" width="15" style="66" customWidth="1"/>
    <col min="6158" max="6158" width="8.5703125" style="66" customWidth="1"/>
    <col min="6159" max="6159" width="16" style="66" customWidth="1"/>
    <col min="6160" max="6160" width="8" style="66" customWidth="1"/>
    <col min="6161" max="6161" width="15.5703125" style="66" customWidth="1"/>
    <col min="6162" max="6162" width="8.5703125" style="66" customWidth="1"/>
    <col min="6163" max="6163" width="6.7109375" style="66"/>
    <col min="6164" max="6164" width="16.5703125" style="66" customWidth="1"/>
    <col min="6165" max="6165" width="6.140625" style="66" customWidth="1"/>
    <col min="6166" max="6400" width="6.7109375" style="66"/>
    <col min="6401" max="6401" width="57.7109375" style="66" customWidth="1"/>
    <col min="6402" max="6402" width="20.140625" style="66" customWidth="1"/>
    <col min="6403" max="6403" width="16.28515625" style="66" customWidth="1"/>
    <col min="6404" max="6404" width="16.5703125" style="66" bestFit="1" customWidth="1"/>
    <col min="6405" max="6405" width="9.140625" style="66" customWidth="1"/>
    <col min="6406" max="6406" width="20.5703125" style="66" customWidth="1"/>
    <col min="6407" max="6407" width="16.140625" style="66" customWidth="1"/>
    <col min="6408" max="6408" width="16" style="66" customWidth="1"/>
    <col min="6409" max="6409" width="16.5703125" style="66" bestFit="1" customWidth="1"/>
    <col min="6410" max="6410" width="8.5703125" style="66" customWidth="1"/>
    <col min="6411" max="6411" width="16.140625" style="66" customWidth="1"/>
    <col min="6412" max="6412" width="8.42578125" style="66" customWidth="1"/>
    <col min="6413" max="6413" width="15" style="66" customWidth="1"/>
    <col min="6414" max="6414" width="8.5703125" style="66" customWidth="1"/>
    <col min="6415" max="6415" width="16" style="66" customWidth="1"/>
    <col min="6416" max="6416" width="8" style="66" customWidth="1"/>
    <col min="6417" max="6417" width="15.5703125" style="66" customWidth="1"/>
    <col min="6418" max="6418" width="8.5703125" style="66" customWidth="1"/>
    <col min="6419" max="6419" width="6.7109375" style="66"/>
    <col min="6420" max="6420" width="16.5703125" style="66" customWidth="1"/>
    <col min="6421" max="6421" width="6.140625" style="66" customWidth="1"/>
    <col min="6422" max="6656" width="6.7109375" style="66"/>
    <col min="6657" max="6657" width="57.7109375" style="66" customWidth="1"/>
    <col min="6658" max="6658" width="20.140625" style="66" customWidth="1"/>
    <col min="6659" max="6659" width="16.28515625" style="66" customWidth="1"/>
    <col min="6660" max="6660" width="16.5703125" style="66" bestFit="1" customWidth="1"/>
    <col min="6661" max="6661" width="9.140625" style="66" customWidth="1"/>
    <col min="6662" max="6662" width="20.5703125" style="66" customWidth="1"/>
    <col min="6663" max="6663" width="16.140625" style="66" customWidth="1"/>
    <col min="6664" max="6664" width="16" style="66" customWidth="1"/>
    <col min="6665" max="6665" width="16.5703125" style="66" bestFit="1" customWidth="1"/>
    <col min="6666" max="6666" width="8.5703125" style="66" customWidth="1"/>
    <col min="6667" max="6667" width="16.140625" style="66" customWidth="1"/>
    <col min="6668" max="6668" width="8.42578125" style="66" customWidth="1"/>
    <col min="6669" max="6669" width="15" style="66" customWidth="1"/>
    <col min="6670" max="6670" width="8.5703125" style="66" customWidth="1"/>
    <col min="6671" max="6671" width="16" style="66" customWidth="1"/>
    <col min="6672" max="6672" width="8" style="66" customWidth="1"/>
    <col min="6673" max="6673" width="15.5703125" style="66" customWidth="1"/>
    <col min="6674" max="6674" width="8.5703125" style="66" customWidth="1"/>
    <col min="6675" max="6675" width="6.7109375" style="66"/>
    <col min="6676" max="6676" width="16.5703125" style="66" customWidth="1"/>
    <col min="6677" max="6677" width="6.140625" style="66" customWidth="1"/>
    <col min="6678" max="6912" width="6.7109375" style="66"/>
    <col min="6913" max="6913" width="57.7109375" style="66" customWidth="1"/>
    <col min="6914" max="6914" width="20.140625" style="66" customWidth="1"/>
    <col min="6915" max="6915" width="16.28515625" style="66" customWidth="1"/>
    <col min="6916" max="6916" width="16.5703125" style="66" bestFit="1" customWidth="1"/>
    <col min="6917" max="6917" width="9.140625" style="66" customWidth="1"/>
    <col min="6918" max="6918" width="20.5703125" style="66" customWidth="1"/>
    <col min="6919" max="6919" width="16.140625" style="66" customWidth="1"/>
    <col min="6920" max="6920" width="16" style="66" customWidth="1"/>
    <col min="6921" max="6921" width="16.5703125" style="66" bestFit="1" customWidth="1"/>
    <col min="6922" max="6922" width="8.5703125" style="66" customWidth="1"/>
    <col min="6923" max="6923" width="16.140625" style="66" customWidth="1"/>
    <col min="6924" max="6924" width="8.42578125" style="66" customWidth="1"/>
    <col min="6925" max="6925" width="15" style="66" customWidth="1"/>
    <col min="6926" max="6926" width="8.5703125" style="66" customWidth="1"/>
    <col min="6927" max="6927" width="16" style="66" customWidth="1"/>
    <col min="6928" max="6928" width="8" style="66" customWidth="1"/>
    <col min="6929" max="6929" width="15.5703125" style="66" customWidth="1"/>
    <col min="6930" max="6930" width="8.5703125" style="66" customWidth="1"/>
    <col min="6931" max="6931" width="6.7109375" style="66"/>
    <col min="6932" max="6932" width="16.5703125" style="66" customWidth="1"/>
    <col min="6933" max="6933" width="6.140625" style="66" customWidth="1"/>
    <col min="6934" max="7168" width="6.7109375" style="66"/>
    <col min="7169" max="7169" width="57.7109375" style="66" customWidth="1"/>
    <col min="7170" max="7170" width="20.140625" style="66" customWidth="1"/>
    <col min="7171" max="7171" width="16.28515625" style="66" customWidth="1"/>
    <col min="7172" max="7172" width="16.5703125" style="66" bestFit="1" customWidth="1"/>
    <col min="7173" max="7173" width="9.140625" style="66" customWidth="1"/>
    <col min="7174" max="7174" width="20.5703125" style="66" customWidth="1"/>
    <col min="7175" max="7175" width="16.140625" style="66" customWidth="1"/>
    <col min="7176" max="7176" width="16" style="66" customWidth="1"/>
    <col min="7177" max="7177" width="16.5703125" style="66" bestFit="1" customWidth="1"/>
    <col min="7178" max="7178" width="8.5703125" style="66" customWidth="1"/>
    <col min="7179" max="7179" width="16.140625" style="66" customWidth="1"/>
    <col min="7180" max="7180" width="8.42578125" style="66" customWidth="1"/>
    <col min="7181" max="7181" width="15" style="66" customWidth="1"/>
    <col min="7182" max="7182" width="8.5703125" style="66" customWidth="1"/>
    <col min="7183" max="7183" width="16" style="66" customWidth="1"/>
    <col min="7184" max="7184" width="8" style="66" customWidth="1"/>
    <col min="7185" max="7185" width="15.5703125" style="66" customWidth="1"/>
    <col min="7186" max="7186" width="8.5703125" style="66" customWidth="1"/>
    <col min="7187" max="7187" width="6.7109375" style="66"/>
    <col min="7188" max="7188" width="16.5703125" style="66" customWidth="1"/>
    <col min="7189" max="7189" width="6.140625" style="66" customWidth="1"/>
    <col min="7190" max="7424" width="6.7109375" style="66"/>
    <col min="7425" max="7425" width="57.7109375" style="66" customWidth="1"/>
    <col min="7426" max="7426" width="20.140625" style="66" customWidth="1"/>
    <col min="7427" max="7427" width="16.28515625" style="66" customWidth="1"/>
    <col min="7428" max="7428" width="16.5703125" style="66" bestFit="1" customWidth="1"/>
    <col min="7429" max="7429" width="9.140625" style="66" customWidth="1"/>
    <col min="7430" max="7430" width="20.5703125" style="66" customWidth="1"/>
    <col min="7431" max="7431" width="16.140625" style="66" customWidth="1"/>
    <col min="7432" max="7432" width="16" style="66" customWidth="1"/>
    <col min="7433" max="7433" width="16.5703125" style="66" bestFit="1" customWidth="1"/>
    <col min="7434" max="7434" width="8.5703125" style="66" customWidth="1"/>
    <col min="7435" max="7435" width="16.140625" style="66" customWidth="1"/>
    <col min="7436" max="7436" width="8.42578125" style="66" customWidth="1"/>
    <col min="7437" max="7437" width="15" style="66" customWidth="1"/>
    <col min="7438" max="7438" width="8.5703125" style="66" customWidth="1"/>
    <col min="7439" max="7439" width="16" style="66" customWidth="1"/>
    <col min="7440" max="7440" width="8" style="66" customWidth="1"/>
    <col min="7441" max="7441" width="15.5703125" style="66" customWidth="1"/>
    <col min="7442" max="7442" width="8.5703125" style="66" customWidth="1"/>
    <col min="7443" max="7443" width="6.7109375" style="66"/>
    <col min="7444" max="7444" width="16.5703125" style="66" customWidth="1"/>
    <col min="7445" max="7445" width="6.140625" style="66" customWidth="1"/>
    <col min="7446" max="7680" width="6.7109375" style="66"/>
    <col min="7681" max="7681" width="57.7109375" style="66" customWidth="1"/>
    <col min="7682" max="7682" width="20.140625" style="66" customWidth="1"/>
    <col min="7683" max="7683" width="16.28515625" style="66" customWidth="1"/>
    <col min="7684" max="7684" width="16.5703125" style="66" bestFit="1" customWidth="1"/>
    <col min="7685" max="7685" width="9.140625" style="66" customWidth="1"/>
    <col min="7686" max="7686" width="20.5703125" style="66" customWidth="1"/>
    <col min="7687" max="7687" width="16.140625" style="66" customWidth="1"/>
    <col min="7688" max="7688" width="16" style="66" customWidth="1"/>
    <col min="7689" max="7689" width="16.5703125" style="66" bestFit="1" customWidth="1"/>
    <col min="7690" max="7690" width="8.5703125" style="66" customWidth="1"/>
    <col min="7691" max="7691" width="16.140625" style="66" customWidth="1"/>
    <col min="7692" max="7692" width="8.42578125" style="66" customWidth="1"/>
    <col min="7693" max="7693" width="15" style="66" customWidth="1"/>
    <col min="7694" max="7694" width="8.5703125" style="66" customWidth="1"/>
    <col min="7695" max="7695" width="16" style="66" customWidth="1"/>
    <col min="7696" max="7696" width="8" style="66" customWidth="1"/>
    <col min="7697" max="7697" width="15.5703125" style="66" customWidth="1"/>
    <col min="7698" max="7698" width="8.5703125" style="66" customWidth="1"/>
    <col min="7699" max="7699" width="6.7109375" style="66"/>
    <col min="7700" max="7700" width="16.5703125" style="66" customWidth="1"/>
    <col min="7701" max="7701" width="6.140625" style="66" customWidth="1"/>
    <col min="7702" max="7936" width="6.7109375" style="66"/>
    <col min="7937" max="7937" width="57.7109375" style="66" customWidth="1"/>
    <col min="7938" max="7938" width="20.140625" style="66" customWidth="1"/>
    <col min="7939" max="7939" width="16.28515625" style="66" customWidth="1"/>
    <col min="7940" max="7940" width="16.5703125" style="66" bestFit="1" customWidth="1"/>
    <col min="7941" max="7941" width="9.140625" style="66" customWidth="1"/>
    <col min="7942" max="7942" width="20.5703125" style="66" customWidth="1"/>
    <col min="7943" max="7943" width="16.140625" style="66" customWidth="1"/>
    <col min="7944" max="7944" width="16" style="66" customWidth="1"/>
    <col min="7945" max="7945" width="16.5703125" style="66" bestFit="1" customWidth="1"/>
    <col min="7946" max="7946" width="8.5703125" style="66" customWidth="1"/>
    <col min="7947" max="7947" width="16.140625" style="66" customWidth="1"/>
    <col min="7948" max="7948" width="8.42578125" style="66" customWidth="1"/>
    <col min="7949" max="7949" width="15" style="66" customWidth="1"/>
    <col min="7950" max="7950" width="8.5703125" style="66" customWidth="1"/>
    <col min="7951" max="7951" width="16" style="66" customWidth="1"/>
    <col min="7952" max="7952" width="8" style="66" customWidth="1"/>
    <col min="7953" max="7953" width="15.5703125" style="66" customWidth="1"/>
    <col min="7954" max="7954" width="8.5703125" style="66" customWidth="1"/>
    <col min="7955" max="7955" width="6.7109375" style="66"/>
    <col min="7956" max="7956" width="16.5703125" style="66" customWidth="1"/>
    <col min="7957" max="7957" width="6.140625" style="66" customWidth="1"/>
    <col min="7958" max="8192" width="6.7109375" style="66"/>
    <col min="8193" max="8193" width="57.7109375" style="66" customWidth="1"/>
    <col min="8194" max="8194" width="20.140625" style="66" customWidth="1"/>
    <col min="8195" max="8195" width="16.28515625" style="66" customWidth="1"/>
    <col min="8196" max="8196" width="16.5703125" style="66" bestFit="1" customWidth="1"/>
    <col min="8197" max="8197" width="9.140625" style="66" customWidth="1"/>
    <col min="8198" max="8198" width="20.5703125" style="66" customWidth="1"/>
    <col min="8199" max="8199" width="16.140625" style="66" customWidth="1"/>
    <col min="8200" max="8200" width="16" style="66" customWidth="1"/>
    <col min="8201" max="8201" width="16.5703125" style="66" bestFit="1" customWidth="1"/>
    <col min="8202" max="8202" width="8.5703125" style="66" customWidth="1"/>
    <col min="8203" max="8203" width="16.140625" style="66" customWidth="1"/>
    <col min="8204" max="8204" width="8.42578125" style="66" customWidth="1"/>
    <col min="8205" max="8205" width="15" style="66" customWidth="1"/>
    <col min="8206" max="8206" width="8.5703125" style="66" customWidth="1"/>
    <col min="8207" max="8207" width="16" style="66" customWidth="1"/>
    <col min="8208" max="8208" width="8" style="66" customWidth="1"/>
    <col min="8209" max="8209" width="15.5703125" style="66" customWidth="1"/>
    <col min="8210" max="8210" width="8.5703125" style="66" customWidth="1"/>
    <col min="8211" max="8211" width="6.7109375" style="66"/>
    <col min="8212" max="8212" width="16.5703125" style="66" customWidth="1"/>
    <col min="8213" max="8213" width="6.140625" style="66" customWidth="1"/>
    <col min="8214" max="8448" width="6.7109375" style="66"/>
    <col min="8449" max="8449" width="57.7109375" style="66" customWidth="1"/>
    <col min="8450" max="8450" width="20.140625" style="66" customWidth="1"/>
    <col min="8451" max="8451" width="16.28515625" style="66" customWidth="1"/>
    <col min="8452" max="8452" width="16.5703125" style="66" bestFit="1" customWidth="1"/>
    <col min="8453" max="8453" width="9.140625" style="66" customWidth="1"/>
    <col min="8454" max="8454" width="20.5703125" style="66" customWidth="1"/>
    <col min="8455" max="8455" width="16.140625" style="66" customWidth="1"/>
    <col min="8456" max="8456" width="16" style="66" customWidth="1"/>
    <col min="8457" max="8457" width="16.5703125" style="66" bestFit="1" customWidth="1"/>
    <col min="8458" max="8458" width="8.5703125" style="66" customWidth="1"/>
    <col min="8459" max="8459" width="16.140625" style="66" customWidth="1"/>
    <col min="8460" max="8460" width="8.42578125" style="66" customWidth="1"/>
    <col min="8461" max="8461" width="15" style="66" customWidth="1"/>
    <col min="8462" max="8462" width="8.5703125" style="66" customWidth="1"/>
    <col min="8463" max="8463" width="16" style="66" customWidth="1"/>
    <col min="8464" max="8464" width="8" style="66" customWidth="1"/>
    <col min="8465" max="8465" width="15.5703125" style="66" customWidth="1"/>
    <col min="8466" max="8466" width="8.5703125" style="66" customWidth="1"/>
    <col min="8467" max="8467" width="6.7109375" style="66"/>
    <col min="8468" max="8468" width="16.5703125" style="66" customWidth="1"/>
    <col min="8469" max="8469" width="6.140625" style="66" customWidth="1"/>
    <col min="8470" max="8704" width="6.7109375" style="66"/>
    <col min="8705" max="8705" width="57.7109375" style="66" customWidth="1"/>
    <col min="8706" max="8706" width="20.140625" style="66" customWidth="1"/>
    <col min="8707" max="8707" width="16.28515625" style="66" customWidth="1"/>
    <col min="8708" max="8708" width="16.5703125" style="66" bestFit="1" customWidth="1"/>
    <col min="8709" max="8709" width="9.140625" style="66" customWidth="1"/>
    <col min="8710" max="8710" width="20.5703125" style="66" customWidth="1"/>
    <col min="8711" max="8711" width="16.140625" style="66" customWidth="1"/>
    <col min="8712" max="8712" width="16" style="66" customWidth="1"/>
    <col min="8713" max="8713" width="16.5703125" style="66" bestFit="1" customWidth="1"/>
    <col min="8714" max="8714" width="8.5703125" style="66" customWidth="1"/>
    <col min="8715" max="8715" width="16.140625" style="66" customWidth="1"/>
    <col min="8716" max="8716" width="8.42578125" style="66" customWidth="1"/>
    <col min="8717" max="8717" width="15" style="66" customWidth="1"/>
    <col min="8718" max="8718" width="8.5703125" style="66" customWidth="1"/>
    <col min="8719" max="8719" width="16" style="66" customWidth="1"/>
    <col min="8720" max="8720" width="8" style="66" customWidth="1"/>
    <col min="8721" max="8721" width="15.5703125" style="66" customWidth="1"/>
    <col min="8722" max="8722" width="8.5703125" style="66" customWidth="1"/>
    <col min="8723" max="8723" width="6.7109375" style="66"/>
    <col min="8724" max="8724" width="16.5703125" style="66" customWidth="1"/>
    <col min="8725" max="8725" width="6.140625" style="66" customWidth="1"/>
    <col min="8726" max="8960" width="6.7109375" style="66"/>
    <col min="8961" max="8961" width="57.7109375" style="66" customWidth="1"/>
    <col min="8962" max="8962" width="20.140625" style="66" customWidth="1"/>
    <col min="8963" max="8963" width="16.28515625" style="66" customWidth="1"/>
    <col min="8964" max="8964" width="16.5703125" style="66" bestFit="1" customWidth="1"/>
    <col min="8965" max="8965" width="9.140625" style="66" customWidth="1"/>
    <col min="8966" max="8966" width="20.5703125" style="66" customWidth="1"/>
    <col min="8967" max="8967" width="16.140625" style="66" customWidth="1"/>
    <col min="8968" max="8968" width="16" style="66" customWidth="1"/>
    <col min="8969" max="8969" width="16.5703125" style="66" bestFit="1" customWidth="1"/>
    <col min="8970" max="8970" width="8.5703125" style="66" customWidth="1"/>
    <col min="8971" max="8971" width="16.140625" style="66" customWidth="1"/>
    <col min="8972" max="8972" width="8.42578125" style="66" customWidth="1"/>
    <col min="8973" max="8973" width="15" style="66" customWidth="1"/>
    <col min="8974" max="8974" width="8.5703125" style="66" customWidth="1"/>
    <col min="8975" max="8975" width="16" style="66" customWidth="1"/>
    <col min="8976" max="8976" width="8" style="66" customWidth="1"/>
    <col min="8977" max="8977" width="15.5703125" style="66" customWidth="1"/>
    <col min="8978" max="8978" width="8.5703125" style="66" customWidth="1"/>
    <col min="8979" max="8979" width="6.7109375" style="66"/>
    <col min="8980" max="8980" width="16.5703125" style="66" customWidth="1"/>
    <col min="8981" max="8981" width="6.140625" style="66" customWidth="1"/>
    <col min="8982" max="9216" width="6.7109375" style="66"/>
    <col min="9217" max="9217" width="57.7109375" style="66" customWidth="1"/>
    <col min="9218" max="9218" width="20.140625" style="66" customWidth="1"/>
    <col min="9219" max="9219" width="16.28515625" style="66" customWidth="1"/>
    <col min="9220" max="9220" width="16.5703125" style="66" bestFit="1" customWidth="1"/>
    <col min="9221" max="9221" width="9.140625" style="66" customWidth="1"/>
    <col min="9222" max="9222" width="20.5703125" style="66" customWidth="1"/>
    <col min="9223" max="9223" width="16.140625" style="66" customWidth="1"/>
    <col min="9224" max="9224" width="16" style="66" customWidth="1"/>
    <col min="9225" max="9225" width="16.5703125" style="66" bestFit="1" customWidth="1"/>
    <col min="9226" max="9226" width="8.5703125" style="66" customWidth="1"/>
    <col min="9227" max="9227" width="16.140625" style="66" customWidth="1"/>
    <col min="9228" max="9228" width="8.42578125" style="66" customWidth="1"/>
    <col min="9229" max="9229" width="15" style="66" customWidth="1"/>
    <col min="9230" max="9230" width="8.5703125" style="66" customWidth="1"/>
    <col min="9231" max="9231" width="16" style="66" customWidth="1"/>
    <col min="9232" max="9232" width="8" style="66" customWidth="1"/>
    <col min="9233" max="9233" width="15.5703125" style="66" customWidth="1"/>
    <col min="9234" max="9234" width="8.5703125" style="66" customWidth="1"/>
    <col min="9235" max="9235" width="6.7109375" style="66"/>
    <col min="9236" max="9236" width="16.5703125" style="66" customWidth="1"/>
    <col min="9237" max="9237" width="6.140625" style="66" customWidth="1"/>
    <col min="9238" max="9472" width="6.7109375" style="66"/>
    <col min="9473" max="9473" width="57.7109375" style="66" customWidth="1"/>
    <col min="9474" max="9474" width="20.140625" style="66" customWidth="1"/>
    <col min="9475" max="9475" width="16.28515625" style="66" customWidth="1"/>
    <col min="9476" max="9476" width="16.5703125" style="66" bestFit="1" customWidth="1"/>
    <col min="9477" max="9477" width="9.140625" style="66" customWidth="1"/>
    <col min="9478" max="9478" width="20.5703125" style="66" customWidth="1"/>
    <col min="9479" max="9479" width="16.140625" style="66" customWidth="1"/>
    <col min="9480" max="9480" width="16" style="66" customWidth="1"/>
    <col min="9481" max="9481" width="16.5703125" style="66" bestFit="1" customWidth="1"/>
    <col min="9482" max="9482" width="8.5703125" style="66" customWidth="1"/>
    <col min="9483" max="9483" width="16.140625" style="66" customWidth="1"/>
    <col min="9484" max="9484" width="8.42578125" style="66" customWidth="1"/>
    <col min="9485" max="9485" width="15" style="66" customWidth="1"/>
    <col min="9486" max="9486" width="8.5703125" style="66" customWidth="1"/>
    <col min="9487" max="9487" width="16" style="66" customWidth="1"/>
    <col min="9488" max="9488" width="8" style="66" customWidth="1"/>
    <col min="9489" max="9489" width="15.5703125" style="66" customWidth="1"/>
    <col min="9490" max="9490" width="8.5703125" style="66" customWidth="1"/>
    <col min="9491" max="9491" width="6.7109375" style="66"/>
    <col min="9492" max="9492" width="16.5703125" style="66" customWidth="1"/>
    <col min="9493" max="9493" width="6.140625" style="66" customWidth="1"/>
    <col min="9494" max="9728" width="6.7109375" style="66"/>
    <col min="9729" max="9729" width="57.7109375" style="66" customWidth="1"/>
    <col min="9730" max="9730" width="20.140625" style="66" customWidth="1"/>
    <col min="9731" max="9731" width="16.28515625" style="66" customWidth="1"/>
    <col min="9732" max="9732" width="16.5703125" style="66" bestFit="1" customWidth="1"/>
    <col min="9733" max="9733" width="9.140625" style="66" customWidth="1"/>
    <col min="9734" max="9734" width="20.5703125" style="66" customWidth="1"/>
    <col min="9735" max="9735" width="16.140625" style="66" customWidth="1"/>
    <col min="9736" max="9736" width="16" style="66" customWidth="1"/>
    <col min="9737" max="9737" width="16.5703125" style="66" bestFit="1" customWidth="1"/>
    <col min="9738" max="9738" width="8.5703125" style="66" customWidth="1"/>
    <col min="9739" max="9739" width="16.140625" style="66" customWidth="1"/>
    <col min="9740" max="9740" width="8.42578125" style="66" customWidth="1"/>
    <col min="9741" max="9741" width="15" style="66" customWidth="1"/>
    <col min="9742" max="9742" width="8.5703125" style="66" customWidth="1"/>
    <col min="9743" max="9743" width="16" style="66" customWidth="1"/>
    <col min="9744" max="9744" width="8" style="66" customWidth="1"/>
    <col min="9745" max="9745" width="15.5703125" style="66" customWidth="1"/>
    <col min="9746" max="9746" width="8.5703125" style="66" customWidth="1"/>
    <col min="9747" max="9747" width="6.7109375" style="66"/>
    <col min="9748" max="9748" width="16.5703125" style="66" customWidth="1"/>
    <col min="9749" max="9749" width="6.140625" style="66" customWidth="1"/>
    <col min="9750" max="9984" width="6.7109375" style="66"/>
    <col min="9985" max="9985" width="57.7109375" style="66" customWidth="1"/>
    <col min="9986" max="9986" width="20.140625" style="66" customWidth="1"/>
    <col min="9987" max="9987" width="16.28515625" style="66" customWidth="1"/>
    <col min="9988" max="9988" width="16.5703125" style="66" bestFit="1" customWidth="1"/>
    <col min="9989" max="9989" width="9.140625" style="66" customWidth="1"/>
    <col min="9990" max="9990" width="20.5703125" style="66" customWidth="1"/>
    <col min="9991" max="9991" width="16.140625" style="66" customWidth="1"/>
    <col min="9992" max="9992" width="16" style="66" customWidth="1"/>
    <col min="9993" max="9993" width="16.5703125" style="66" bestFit="1" customWidth="1"/>
    <col min="9994" max="9994" width="8.5703125" style="66" customWidth="1"/>
    <col min="9995" max="9995" width="16.140625" style="66" customWidth="1"/>
    <col min="9996" max="9996" width="8.42578125" style="66" customWidth="1"/>
    <col min="9997" max="9997" width="15" style="66" customWidth="1"/>
    <col min="9998" max="9998" width="8.5703125" style="66" customWidth="1"/>
    <col min="9999" max="9999" width="16" style="66" customWidth="1"/>
    <col min="10000" max="10000" width="8" style="66" customWidth="1"/>
    <col min="10001" max="10001" width="15.5703125" style="66" customWidth="1"/>
    <col min="10002" max="10002" width="8.5703125" style="66" customWidth="1"/>
    <col min="10003" max="10003" width="6.7109375" style="66"/>
    <col min="10004" max="10004" width="16.5703125" style="66" customWidth="1"/>
    <col min="10005" max="10005" width="6.140625" style="66" customWidth="1"/>
    <col min="10006" max="10240" width="6.7109375" style="66"/>
    <col min="10241" max="10241" width="57.7109375" style="66" customWidth="1"/>
    <col min="10242" max="10242" width="20.140625" style="66" customWidth="1"/>
    <col min="10243" max="10243" width="16.28515625" style="66" customWidth="1"/>
    <col min="10244" max="10244" width="16.5703125" style="66" bestFit="1" customWidth="1"/>
    <col min="10245" max="10245" width="9.140625" style="66" customWidth="1"/>
    <col min="10246" max="10246" width="20.5703125" style="66" customWidth="1"/>
    <col min="10247" max="10247" width="16.140625" style="66" customWidth="1"/>
    <col min="10248" max="10248" width="16" style="66" customWidth="1"/>
    <col min="10249" max="10249" width="16.5703125" style="66" bestFit="1" customWidth="1"/>
    <col min="10250" max="10250" width="8.5703125" style="66" customWidth="1"/>
    <col min="10251" max="10251" width="16.140625" style="66" customWidth="1"/>
    <col min="10252" max="10252" width="8.42578125" style="66" customWidth="1"/>
    <col min="10253" max="10253" width="15" style="66" customWidth="1"/>
    <col min="10254" max="10254" width="8.5703125" style="66" customWidth="1"/>
    <col min="10255" max="10255" width="16" style="66" customWidth="1"/>
    <col min="10256" max="10256" width="8" style="66" customWidth="1"/>
    <col min="10257" max="10257" width="15.5703125" style="66" customWidth="1"/>
    <col min="10258" max="10258" width="8.5703125" style="66" customWidth="1"/>
    <col min="10259" max="10259" width="6.7109375" style="66"/>
    <col min="10260" max="10260" width="16.5703125" style="66" customWidth="1"/>
    <col min="10261" max="10261" width="6.140625" style="66" customWidth="1"/>
    <col min="10262" max="10496" width="6.7109375" style="66"/>
    <col min="10497" max="10497" width="57.7109375" style="66" customWidth="1"/>
    <col min="10498" max="10498" width="20.140625" style="66" customWidth="1"/>
    <col min="10499" max="10499" width="16.28515625" style="66" customWidth="1"/>
    <col min="10500" max="10500" width="16.5703125" style="66" bestFit="1" customWidth="1"/>
    <col min="10501" max="10501" width="9.140625" style="66" customWidth="1"/>
    <col min="10502" max="10502" width="20.5703125" style="66" customWidth="1"/>
    <col min="10503" max="10503" width="16.140625" style="66" customWidth="1"/>
    <col min="10504" max="10504" width="16" style="66" customWidth="1"/>
    <col min="10505" max="10505" width="16.5703125" style="66" bestFit="1" customWidth="1"/>
    <col min="10506" max="10506" width="8.5703125" style="66" customWidth="1"/>
    <col min="10507" max="10507" width="16.140625" style="66" customWidth="1"/>
    <col min="10508" max="10508" width="8.42578125" style="66" customWidth="1"/>
    <col min="10509" max="10509" width="15" style="66" customWidth="1"/>
    <col min="10510" max="10510" width="8.5703125" style="66" customWidth="1"/>
    <col min="10511" max="10511" width="16" style="66" customWidth="1"/>
    <col min="10512" max="10512" width="8" style="66" customWidth="1"/>
    <col min="10513" max="10513" width="15.5703125" style="66" customWidth="1"/>
    <col min="10514" max="10514" width="8.5703125" style="66" customWidth="1"/>
    <col min="10515" max="10515" width="6.7109375" style="66"/>
    <col min="10516" max="10516" width="16.5703125" style="66" customWidth="1"/>
    <col min="10517" max="10517" width="6.140625" style="66" customWidth="1"/>
    <col min="10518" max="10752" width="6.7109375" style="66"/>
    <col min="10753" max="10753" width="57.7109375" style="66" customWidth="1"/>
    <col min="10754" max="10754" width="20.140625" style="66" customWidth="1"/>
    <col min="10755" max="10755" width="16.28515625" style="66" customWidth="1"/>
    <col min="10756" max="10756" width="16.5703125" style="66" bestFit="1" customWidth="1"/>
    <col min="10757" max="10757" width="9.140625" style="66" customWidth="1"/>
    <col min="10758" max="10758" width="20.5703125" style="66" customWidth="1"/>
    <col min="10759" max="10759" width="16.140625" style="66" customWidth="1"/>
    <col min="10760" max="10760" width="16" style="66" customWidth="1"/>
    <col min="10761" max="10761" width="16.5703125" style="66" bestFit="1" customWidth="1"/>
    <col min="10762" max="10762" width="8.5703125" style="66" customWidth="1"/>
    <col min="10763" max="10763" width="16.140625" style="66" customWidth="1"/>
    <col min="10764" max="10764" width="8.42578125" style="66" customWidth="1"/>
    <col min="10765" max="10765" width="15" style="66" customWidth="1"/>
    <col min="10766" max="10766" width="8.5703125" style="66" customWidth="1"/>
    <col min="10767" max="10767" width="16" style="66" customWidth="1"/>
    <col min="10768" max="10768" width="8" style="66" customWidth="1"/>
    <col min="10769" max="10769" width="15.5703125" style="66" customWidth="1"/>
    <col min="10770" max="10770" width="8.5703125" style="66" customWidth="1"/>
    <col min="10771" max="10771" width="6.7109375" style="66"/>
    <col min="10772" max="10772" width="16.5703125" style="66" customWidth="1"/>
    <col min="10773" max="10773" width="6.140625" style="66" customWidth="1"/>
    <col min="10774" max="11008" width="6.7109375" style="66"/>
    <col min="11009" max="11009" width="57.7109375" style="66" customWidth="1"/>
    <col min="11010" max="11010" width="20.140625" style="66" customWidth="1"/>
    <col min="11011" max="11011" width="16.28515625" style="66" customWidth="1"/>
    <col min="11012" max="11012" width="16.5703125" style="66" bestFit="1" customWidth="1"/>
    <col min="11013" max="11013" width="9.140625" style="66" customWidth="1"/>
    <col min="11014" max="11014" width="20.5703125" style="66" customWidth="1"/>
    <col min="11015" max="11015" width="16.140625" style="66" customWidth="1"/>
    <col min="11016" max="11016" width="16" style="66" customWidth="1"/>
    <col min="11017" max="11017" width="16.5703125" style="66" bestFit="1" customWidth="1"/>
    <col min="11018" max="11018" width="8.5703125" style="66" customWidth="1"/>
    <col min="11019" max="11019" width="16.140625" style="66" customWidth="1"/>
    <col min="11020" max="11020" width="8.42578125" style="66" customWidth="1"/>
    <col min="11021" max="11021" width="15" style="66" customWidth="1"/>
    <col min="11022" max="11022" width="8.5703125" style="66" customWidth="1"/>
    <col min="11023" max="11023" width="16" style="66" customWidth="1"/>
    <col min="11024" max="11024" width="8" style="66" customWidth="1"/>
    <col min="11025" max="11025" width="15.5703125" style="66" customWidth="1"/>
    <col min="11026" max="11026" width="8.5703125" style="66" customWidth="1"/>
    <col min="11027" max="11027" width="6.7109375" style="66"/>
    <col min="11028" max="11028" width="16.5703125" style="66" customWidth="1"/>
    <col min="11029" max="11029" width="6.140625" style="66" customWidth="1"/>
    <col min="11030" max="11264" width="6.7109375" style="66"/>
    <col min="11265" max="11265" width="57.7109375" style="66" customWidth="1"/>
    <col min="11266" max="11266" width="20.140625" style="66" customWidth="1"/>
    <col min="11267" max="11267" width="16.28515625" style="66" customWidth="1"/>
    <col min="11268" max="11268" width="16.5703125" style="66" bestFit="1" customWidth="1"/>
    <col min="11269" max="11269" width="9.140625" style="66" customWidth="1"/>
    <col min="11270" max="11270" width="20.5703125" style="66" customWidth="1"/>
    <col min="11271" max="11271" width="16.140625" style="66" customWidth="1"/>
    <col min="11272" max="11272" width="16" style="66" customWidth="1"/>
    <col min="11273" max="11273" width="16.5703125" style="66" bestFit="1" customWidth="1"/>
    <col min="11274" max="11274" width="8.5703125" style="66" customWidth="1"/>
    <col min="11275" max="11275" width="16.140625" style="66" customWidth="1"/>
    <col min="11276" max="11276" width="8.42578125" style="66" customWidth="1"/>
    <col min="11277" max="11277" width="15" style="66" customWidth="1"/>
    <col min="11278" max="11278" width="8.5703125" style="66" customWidth="1"/>
    <col min="11279" max="11279" width="16" style="66" customWidth="1"/>
    <col min="11280" max="11280" width="8" style="66" customWidth="1"/>
    <col min="11281" max="11281" width="15.5703125" style="66" customWidth="1"/>
    <col min="11282" max="11282" width="8.5703125" style="66" customWidth="1"/>
    <col min="11283" max="11283" width="6.7109375" style="66"/>
    <col min="11284" max="11284" width="16.5703125" style="66" customWidth="1"/>
    <col min="11285" max="11285" width="6.140625" style="66" customWidth="1"/>
    <col min="11286" max="11520" width="6.7109375" style="66"/>
    <col min="11521" max="11521" width="57.7109375" style="66" customWidth="1"/>
    <col min="11522" max="11522" width="20.140625" style="66" customWidth="1"/>
    <col min="11523" max="11523" width="16.28515625" style="66" customWidth="1"/>
    <col min="11524" max="11524" width="16.5703125" style="66" bestFit="1" customWidth="1"/>
    <col min="11525" max="11525" width="9.140625" style="66" customWidth="1"/>
    <col min="11526" max="11526" width="20.5703125" style="66" customWidth="1"/>
    <col min="11527" max="11527" width="16.140625" style="66" customWidth="1"/>
    <col min="11528" max="11528" width="16" style="66" customWidth="1"/>
    <col min="11529" max="11529" width="16.5703125" style="66" bestFit="1" customWidth="1"/>
    <col min="11530" max="11530" width="8.5703125" style="66" customWidth="1"/>
    <col min="11531" max="11531" width="16.140625" style="66" customWidth="1"/>
    <col min="11532" max="11532" width="8.42578125" style="66" customWidth="1"/>
    <col min="11533" max="11533" width="15" style="66" customWidth="1"/>
    <col min="11534" max="11534" width="8.5703125" style="66" customWidth="1"/>
    <col min="11535" max="11535" width="16" style="66" customWidth="1"/>
    <col min="11536" max="11536" width="8" style="66" customWidth="1"/>
    <col min="11537" max="11537" width="15.5703125" style="66" customWidth="1"/>
    <col min="11538" max="11538" width="8.5703125" style="66" customWidth="1"/>
    <col min="11539" max="11539" width="6.7109375" style="66"/>
    <col min="11540" max="11540" width="16.5703125" style="66" customWidth="1"/>
    <col min="11541" max="11541" width="6.140625" style="66" customWidth="1"/>
    <col min="11542" max="11776" width="6.7109375" style="66"/>
    <col min="11777" max="11777" width="57.7109375" style="66" customWidth="1"/>
    <col min="11778" max="11778" width="20.140625" style="66" customWidth="1"/>
    <col min="11779" max="11779" width="16.28515625" style="66" customWidth="1"/>
    <col min="11780" max="11780" width="16.5703125" style="66" bestFit="1" customWidth="1"/>
    <col min="11781" max="11781" width="9.140625" style="66" customWidth="1"/>
    <col min="11782" max="11782" width="20.5703125" style="66" customWidth="1"/>
    <col min="11783" max="11783" width="16.140625" style="66" customWidth="1"/>
    <col min="11784" max="11784" width="16" style="66" customWidth="1"/>
    <col min="11785" max="11785" width="16.5703125" style="66" bestFit="1" customWidth="1"/>
    <col min="11786" max="11786" width="8.5703125" style="66" customWidth="1"/>
    <col min="11787" max="11787" width="16.140625" style="66" customWidth="1"/>
    <col min="11788" max="11788" width="8.42578125" style="66" customWidth="1"/>
    <col min="11789" max="11789" width="15" style="66" customWidth="1"/>
    <col min="11790" max="11790" width="8.5703125" style="66" customWidth="1"/>
    <col min="11791" max="11791" width="16" style="66" customWidth="1"/>
    <col min="11792" max="11792" width="8" style="66" customWidth="1"/>
    <col min="11793" max="11793" width="15.5703125" style="66" customWidth="1"/>
    <col min="11794" max="11794" width="8.5703125" style="66" customWidth="1"/>
    <col min="11795" max="11795" width="6.7109375" style="66"/>
    <col min="11796" max="11796" width="16.5703125" style="66" customWidth="1"/>
    <col min="11797" max="11797" width="6.140625" style="66" customWidth="1"/>
    <col min="11798" max="12032" width="6.7109375" style="66"/>
    <col min="12033" max="12033" width="57.7109375" style="66" customWidth="1"/>
    <col min="12034" max="12034" width="20.140625" style="66" customWidth="1"/>
    <col min="12035" max="12035" width="16.28515625" style="66" customWidth="1"/>
    <col min="12036" max="12036" width="16.5703125" style="66" bestFit="1" customWidth="1"/>
    <col min="12037" max="12037" width="9.140625" style="66" customWidth="1"/>
    <col min="12038" max="12038" width="20.5703125" style="66" customWidth="1"/>
    <col min="12039" max="12039" width="16.140625" style="66" customWidth="1"/>
    <col min="12040" max="12040" width="16" style="66" customWidth="1"/>
    <col min="12041" max="12041" width="16.5703125" style="66" bestFit="1" customWidth="1"/>
    <col min="12042" max="12042" width="8.5703125" style="66" customWidth="1"/>
    <col min="12043" max="12043" width="16.140625" style="66" customWidth="1"/>
    <col min="12044" max="12044" width="8.42578125" style="66" customWidth="1"/>
    <col min="12045" max="12045" width="15" style="66" customWidth="1"/>
    <col min="12046" max="12046" width="8.5703125" style="66" customWidth="1"/>
    <col min="12047" max="12047" width="16" style="66" customWidth="1"/>
    <col min="12048" max="12048" width="8" style="66" customWidth="1"/>
    <col min="12049" max="12049" width="15.5703125" style="66" customWidth="1"/>
    <col min="12050" max="12050" width="8.5703125" style="66" customWidth="1"/>
    <col min="12051" max="12051" width="6.7109375" style="66"/>
    <col min="12052" max="12052" width="16.5703125" style="66" customWidth="1"/>
    <col min="12053" max="12053" width="6.140625" style="66" customWidth="1"/>
    <col min="12054" max="12288" width="6.7109375" style="66"/>
    <col min="12289" max="12289" width="57.7109375" style="66" customWidth="1"/>
    <col min="12290" max="12290" width="20.140625" style="66" customWidth="1"/>
    <col min="12291" max="12291" width="16.28515625" style="66" customWidth="1"/>
    <col min="12292" max="12292" width="16.5703125" style="66" bestFit="1" customWidth="1"/>
    <col min="12293" max="12293" width="9.140625" style="66" customWidth="1"/>
    <col min="12294" max="12294" width="20.5703125" style="66" customWidth="1"/>
    <col min="12295" max="12295" width="16.140625" style="66" customWidth="1"/>
    <col min="12296" max="12296" width="16" style="66" customWidth="1"/>
    <col min="12297" max="12297" width="16.5703125" style="66" bestFit="1" customWidth="1"/>
    <col min="12298" max="12298" width="8.5703125" style="66" customWidth="1"/>
    <col min="12299" max="12299" width="16.140625" style="66" customWidth="1"/>
    <col min="12300" max="12300" width="8.42578125" style="66" customWidth="1"/>
    <col min="12301" max="12301" width="15" style="66" customWidth="1"/>
    <col min="12302" max="12302" width="8.5703125" style="66" customWidth="1"/>
    <col min="12303" max="12303" width="16" style="66" customWidth="1"/>
    <col min="12304" max="12304" width="8" style="66" customWidth="1"/>
    <col min="12305" max="12305" width="15.5703125" style="66" customWidth="1"/>
    <col min="12306" max="12306" width="8.5703125" style="66" customWidth="1"/>
    <col min="12307" max="12307" width="6.7109375" style="66"/>
    <col min="12308" max="12308" width="16.5703125" style="66" customWidth="1"/>
    <col min="12309" max="12309" width="6.140625" style="66" customWidth="1"/>
    <col min="12310" max="12544" width="6.7109375" style="66"/>
    <col min="12545" max="12545" width="57.7109375" style="66" customWidth="1"/>
    <col min="12546" max="12546" width="20.140625" style="66" customWidth="1"/>
    <col min="12547" max="12547" width="16.28515625" style="66" customWidth="1"/>
    <col min="12548" max="12548" width="16.5703125" style="66" bestFit="1" customWidth="1"/>
    <col min="12549" max="12549" width="9.140625" style="66" customWidth="1"/>
    <col min="12550" max="12550" width="20.5703125" style="66" customWidth="1"/>
    <col min="12551" max="12551" width="16.140625" style="66" customWidth="1"/>
    <col min="12552" max="12552" width="16" style="66" customWidth="1"/>
    <col min="12553" max="12553" width="16.5703125" style="66" bestFit="1" customWidth="1"/>
    <col min="12554" max="12554" width="8.5703125" style="66" customWidth="1"/>
    <col min="12555" max="12555" width="16.140625" style="66" customWidth="1"/>
    <col min="12556" max="12556" width="8.42578125" style="66" customWidth="1"/>
    <col min="12557" max="12557" width="15" style="66" customWidth="1"/>
    <col min="12558" max="12558" width="8.5703125" style="66" customWidth="1"/>
    <col min="12559" max="12559" width="16" style="66" customWidth="1"/>
    <col min="12560" max="12560" width="8" style="66" customWidth="1"/>
    <col min="12561" max="12561" width="15.5703125" style="66" customWidth="1"/>
    <col min="12562" max="12562" width="8.5703125" style="66" customWidth="1"/>
    <col min="12563" max="12563" width="6.7109375" style="66"/>
    <col min="12564" max="12564" width="16.5703125" style="66" customWidth="1"/>
    <col min="12565" max="12565" width="6.140625" style="66" customWidth="1"/>
    <col min="12566" max="12800" width="6.7109375" style="66"/>
    <col min="12801" max="12801" width="57.7109375" style="66" customWidth="1"/>
    <col min="12802" max="12802" width="20.140625" style="66" customWidth="1"/>
    <col min="12803" max="12803" width="16.28515625" style="66" customWidth="1"/>
    <col min="12804" max="12804" width="16.5703125" style="66" bestFit="1" customWidth="1"/>
    <col min="12805" max="12805" width="9.140625" style="66" customWidth="1"/>
    <col min="12806" max="12806" width="20.5703125" style="66" customWidth="1"/>
    <col min="12807" max="12807" width="16.140625" style="66" customWidth="1"/>
    <col min="12808" max="12808" width="16" style="66" customWidth="1"/>
    <col min="12809" max="12809" width="16.5703125" style="66" bestFit="1" customWidth="1"/>
    <col min="12810" max="12810" width="8.5703125" style="66" customWidth="1"/>
    <col min="12811" max="12811" width="16.140625" style="66" customWidth="1"/>
    <col min="12812" max="12812" width="8.42578125" style="66" customWidth="1"/>
    <col min="12813" max="12813" width="15" style="66" customWidth="1"/>
    <col min="12814" max="12814" width="8.5703125" style="66" customWidth="1"/>
    <col min="12815" max="12815" width="16" style="66" customWidth="1"/>
    <col min="12816" max="12816" width="8" style="66" customWidth="1"/>
    <col min="12817" max="12817" width="15.5703125" style="66" customWidth="1"/>
    <col min="12818" max="12818" width="8.5703125" style="66" customWidth="1"/>
    <col min="12819" max="12819" width="6.7109375" style="66"/>
    <col min="12820" max="12820" width="16.5703125" style="66" customWidth="1"/>
    <col min="12821" max="12821" width="6.140625" style="66" customWidth="1"/>
    <col min="12822" max="13056" width="6.7109375" style="66"/>
    <col min="13057" max="13057" width="57.7109375" style="66" customWidth="1"/>
    <col min="13058" max="13058" width="20.140625" style="66" customWidth="1"/>
    <col min="13059" max="13059" width="16.28515625" style="66" customWidth="1"/>
    <col min="13060" max="13060" width="16.5703125" style="66" bestFit="1" customWidth="1"/>
    <col min="13061" max="13061" width="9.140625" style="66" customWidth="1"/>
    <col min="13062" max="13062" width="20.5703125" style="66" customWidth="1"/>
    <col min="13063" max="13063" width="16.140625" style="66" customWidth="1"/>
    <col min="13064" max="13064" width="16" style="66" customWidth="1"/>
    <col min="13065" max="13065" width="16.5703125" style="66" bestFit="1" customWidth="1"/>
    <col min="13066" max="13066" width="8.5703125" style="66" customWidth="1"/>
    <col min="13067" max="13067" width="16.140625" style="66" customWidth="1"/>
    <col min="13068" max="13068" width="8.42578125" style="66" customWidth="1"/>
    <col min="13069" max="13069" width="15" style="66" customWidth="1"/>
    <col min="13070" max="13070" width="8.5703125" style="66" customWidth="1"/>
    <col min="13071" max="13071" width="16" style="66" customWidth="1"/>
    <col min="13072" max="13072" width="8" style="66" customWidth="1"/>
    <col min="13073" max="13073" width="15.5703125" style="66" customWidth="1"/>
    <col min="13074" max="13074" width="8.5703125" style="66" customWidth="1"/>
    <col min="13075" max="13075" width="6.7109375" style="66"/>
    <col min="13076" max="13076" width="16.5703125" style="66" customWidth="1"/>
    <col min="13077" max="13077" width="6.140625" style="66" customWidth="1"/>
    <col min="13078" max="13312" width="6.7109375" style="66"/>
    <col min="13313" max="13313" width="57.7109375" style="66" customWidth="1"/>
    <col min="13314" max="13314" width="20.140625" style="66" customWidth="1"/>
    <col min="13315" max="13315" width="16.28515625" style="66" customWidth="1"/>
    <col min="13316" max="13316" width="16.5703125" style="66" bestFit="1" customWidth="1"/>
    <col min="13317" max="13317" width="9.140625" style="66" customWidth="1"/>
    <col min="13318" max="13318" width="20.5703125" style="66" customWidth="1"/>
    <col min="13319" max="13319" width="16.140625" style="66" customWidth="1"/>
    <col min="13320" max="13320" width="16" style="66" customWidth="1"/>
    <col min="13321" max="13321" width="16.5703125" style="66" bestFit="1" customWidth="1"/>
    <col min="13322" max="13322" width="8.5703125" style="66" customWidth="1"/>
    <col min="13323" max="13323" width="16.140625" style="66" customWidth="1"/>
    <col min="13324" max="13324" width="8.42578125" style="66" customWidth="1"/>
    <col min="13325" max="13325" width="15" style="66" customWidth="1"/>
    <col min="13326" max="13326" width="8.5703125" style="66" customWidth="1"/>
    <col min="13327" max="13327" width="16" style="66" customWidth="1"/>
    <col min="13328" max="13328" width="8" style="66" customWidth="1"/>
    <col min="13329" max="13329" width="15.5703125" style="66" customWidth="1"/>
    <col min="13330" max="13330" width="8.5703125" style="66" customWidth="1"/>
    <col min="13331" max="13331" width="6.7109375" style="66"/>
    <col min="13332" max="13332" width="16.5703125" style="66" customWidth="1"/>
    <col min="13333" max="13333" width="6.140625" style="66" customWidth="1"/>
    <col min="13334" max="13568" width="6.7109375" style="66"/>
    <col min="13569" max="13569" width="57.7109375" style="66" customWidth="1"/>
    <col min="13570" max="13570" width="20.140625" style="66" customWidth="1"/>
    <col min="13571" max="13571" width="16.28515625" style="66" customWidth="1"/>
    <col min="13572" max="13572" width="16.5703125" style="66" bestFit="1" customWidth="1"/>
    <col min="13573" max="13573" width="9.140625" style="66" customWidth="1"/>
    <col min="13574" max="13574" width="20.5703125" style="66" customWidth="1"/>
    <col min="13575" max="13575" width="16.140625" style="66" customWidth="1"/>
    <col min="13576" max="13576" width="16" style="66" customWidth="1"/>
    <col min="13577" max="13577" width="16.5703125" style="66" bestFit="1" customWidth="1"/>
    <col min="13578" max="13578" width="8.5703125" style="66" customWidth="1"/>
    <col min="13579" max="13579" width="16.140625" style="66" customWidth="1"/>
    <col min="13580" max="13580" width="8.42578125" style="66" customWidth="1"/>
    <col min="13581" max="13581" width="15" style="66" customWidth="1"/>
    <col min="13582" max="13582" width="8.5703125" style="66" customWidth="1"/>
    <col min="13583" max="13583" width="16" style="66" customWidth="1"/>
    <col min="13584" max="13584" width="8" style="66" customWidth="1"/>
    <col min="13585" max="13585" width="15.5703125" style="66" customWidth="1"/>
    <col min="13586" max="13586" width="8.5703125" style="66" customWidth="1"/>
    <col min="13587" max="13587" width="6.7109375" style="66"/>
    <col min="13588" max="13588" width="16.5703125" style="66" customWidth="1"/>
    <col min="13589" max="13589" width="6.140625" style="66" customWidth="1"/>
    <col min="13590" max="13824" width="6.7109375" style="66"/>
    <col min="13825" max="13825" width="57.7109375" style="66" customWidth="1"/>
    <col min="13826" max="13826" width="20.140625" style="66" customWidth="1"/>
    <col min="13827" max="13827" width="16.28515625" style="66" customWidth="1"/>
    <col min="13828" max="13828" width="16.5703125" style="66" bestFit="1" customWidth="1"/>
    <col min="13829" max="13829" width="9.140625" style="66" customWidth="1"/>
    <col min="13830" max="13830" width="20.5703125" style="66" customWidth="1"/>
    <col min="13831" max="13831" width="16.140625" style="66" customWidth="1"/>
    <col min="13832" max="13832" width="16" style="66" customWidth="1"/>
    <col min="13833" max="13833" width="16.5703125" style="66" bestFit="1" customWidth="1"/>
    <col min="13834" max="13834" width="8.5703125" style="66" customWidth="1"/>
    <col min="13835" max="13835" width="16.140625" style="66" customWidth="1"/>
    <col min="13836" max="13836" width="8.42578125" style="66" customWidth="1"/>
    <col min="13837" max="13837" width="15" style="66" customWidth="1"/>
    <col min="13838" max="13838" width="8.5703125" style="66" customWidth="1"/>
    <col min="13839" max="13839" width="16" style="66" customWidth="1"/>
    <col min="13840" max="13840" width="8" style="66" customWidth="1"/>
    <col min="13841" max="13841" width="15.5703125" style="66" customWidth="1"/>
    <col min="13842" max="13842" width="8.5703125" style="66" customWidth="1"/>
    <col min="13843" max="13843" width="6.7109375" style="66"/>
    <col min="13844" max="13844" width="16.5703125" style="66" customWidth="1"/>
    <col min="13845" max="13845" width="6.140625" style="66" customWidth="1"/>
    <col min="13846" max="14080" width="6.7109375" style="66"/>
    <col min="14081" max="14081" width="57.7109375" style="66" customWidth="1"/>
    <col min="14082" max="14082" width="20.140625" style="66" customWidth="1"/>
    <col min="14083" max="14083" width="16.28515625" style="66" customWidth="1"/>
    <col min="14084" max="14084" width="16.5703125" style="66" bestFit="1" customWidth="1"/>
    <col min="14085" max="14085" width="9.140625" style="66" customWidth="1"/>
    <col min="14086" max="14086" width="20.5703125" style="66" customWidth="1"/>
    <col min="14087" max="14087" width="16.140625" style="66" customWidth="1"/>
    <col min="14088" max="14088" width="16" style="66" customWidth="1"/>
    <col min="14089" max="14089" width="16.5703125" style="66" bestFit="1" customWidth="1"/>
    <col min="14090" max="14090" width="8.5703125" style="66" customWidth="1"/>
    <col min="14091" max="14091" width="16.140625" style="66" customWidth="1"/>
    <col min="14092" max="14092" width="8.42578125" style="66" customWidth="1"/>
    <col min="14093" max="14093" width="15" style="66" customWidth="1"/>
    <col min="14094" max="14094" width="8.5703125" style="66" customWidth="1"/>
    <col min="14095" max="14095" width="16" style="66" customWidth="1"/>
    <col min="14096" max="14096" width="8" style="66" customWidth="1"/>
    <col min="14097" max="14097" width="15.5703125" style="66" customWidth="1"/>
    <col min="14098" max="14098" width="8.5703125" style="66" customWidth="1"/>
    <col min="14099" max="14099" width="6.7109375" style="66"/>
    <col min="14100" max="14100" width="16.5703125" style="66" customWidth="1"/>
    <col min="14101" max="14101" width="6.140625" style="66" customWidth="1"/>
    <col min="14102" max="14336" width="6.7109375" style="66"/>
    <col min="14337" max="14337" width="57.7109375" style="66" customWidth="1"/>
    <col min="14338" max="14338" width="20.140625" style="66" customWidth="1"/>
    <col min="14339" max="14339" width="16.28515625" style="66" customWidth="1"/>
    <col min="14340" max="14340" width="16.5703125" style="66" bestFit="1" customWidth="1"/>
    <col min="14341" max="14341" width="9.140625" style="66" customWidth="1"/>
    <col min="14342" max="14342" width="20.5703125" style="66" customWidth="1"/>
    <col min="14343" max="14343" width="16.140625" style="66" customWidth="1"/>
    <col min="14344" max="14344" width="16" style="66" customWidth="1"/>
    <col min="14345" max="14345" width="16.5703125" style="66" bestFit="1" customWidth="1"/>
    <col min="14346" max="14346" width="8.5703125" style="66" customWidth="1"/>
    <col min="14347" max="14347" width="16.140625" style="66" customWidth="1"/>
    <col min="14348" max="14348" width="8.42578125" style="66" customWidth="1"/>
    <col min="14349" max="14349" width="15" style="66" customWidth="1"/>
    <col min="14350" max="14350" width="8.5703125" style="66" customWidth="1"/>
    <col min="14351" max="14351" width="16" style="66" customWidth="1"/>
    <col min="14352" max="14352" width="8" style="66" customWidth="1"/>
    <col min="14353" max="14353" width="15.5703125" style="66" customWidth="1"/>
    <col min="14354" max="14354" width="8.5703125" style="66" customWidth="1"/>
    <col min="14355" max="14355" width="6.7109375" style="66"/>
    <col min="14356" max="14356" width="16.5703125" style="66" customWidth="1"/>
    <col min="14357" max="14357" width="6.140625" style="66" customWidth="1"/>
    <col min="14358" max="14592" width="6.7109375" style="66"/>
    <col min="14593" max="14593" width="57.7109375" style="66" customWidth="1"/>
    <col min="14594" max="14594" width="20.140625" style="66" customWidth="1"/>
    <col min="14595" max="14595" width="16.28515625" style="66" customWidth="1"/>
    <col min="14596" max="14596" width="16.5703125" style="66" bestFit="1" customWidth="1"/>
    <col min="14597" max="14597" width="9.140625" style="66" customWidth="1"/>
    <col min="14598" max="14598" width="20.5703125" style="66" customWidth="1"/>
    <col min="14599" max="14599" width="16.140625" style="66" customWidth="1"/>
    <col min="14600" max="14600" width="16" style="66" customWidth="1"/>
    <col min="14601" max="14601" width="16.5703125" style="66" bestFit="1" customWidth="1"/>
    <col min="14602" max="14602" width="8.5703125" style="66" customWidth="1"/>
    <col min="14603" max="14603" width="16.140625" style="66" customWidth="1"/>
    <col min="14604" max="14604" width="8.42578125" style="66" customWidth="1"/>
    <col min="14605" max="14605" width="15" style="66" customWidth="1"/>
    <col min="14606" max="14606" width="8.5703125" style="66" customWidth="1"/>
    <col min="14607" max="14607" width="16" style="66" customWidth="1"/>
    <col min="14608" max="14608" width="8" style="66" customWidth="1"/>
    <col min="14609" max="14609" width="15.5703125" style="66" customWidth="1"/>
    <col min="14610" max="14610" width="8.5703125" style="66" customWidth="1"/>
    <col min="14611" max="14611" width="6.7109375" style="66"/>
    <col min="14612" max="14612" width="16.5703125" style="66" customWidth="1"/>
    <col min="14613" max="14613" width="6.140625" style="66" customWidth="1"/>
    <col min="14614" max="14848" width="6.7109375" style="66"/>
    <col min="14849" max="14849" width="57.7109375" style="66" customWidth="1"/>
    <col min="14850" max="14850" width="20.140625" style="66" customWidth="1"/>
    <col min="14851" max="14851" width="16.28515625" style="66" customWidth="1"/>
    <col min="14852" max="14852" width="16.5703125" style="66" bestFit="1" customWidth="1"/>
    <col min="14853" max="14853" width="9.140625" style="66" customWidth="1"/>
    <col min="14854" max="14854" width="20.5703125" style="66" customWidth="1"/>
    <col min="14855" max="14855" width="16.140625" style="66" customWidth="1"/>
    <col min="14856" max="14856" width="16" style="66" customWidth="1"/>
    <col min="14857" max="14857" width="16.5703125" style="66" bestFit="1" customWidth="1"/>
    <col min="14858" max="14858" width="8.5703125" style="66" customWidth="1"/>
    <col min="14859" max="14859" width="16.140625" style="66" customWidth="1"/>
    <col min="14860" max="14860" width="8.42578125" style="66" customWidth="1"/>
    <col min="14861" max="14861" width="15" style="66" customWidth="1"/>
    <col min="14862" max="14862" width="8.5703125" style="66" customWidth="1"/>
    <col min="14863" max="14863" width="16" style="66" customWidth="1"/>
    <col min="14864" max="14864" width="8" style="66" customWidth="1"/>
    <col min="14865" max="14865" width="15.5703125" style="66" customWidth="1"/>
    <col min="14866" max="14866" width="8.5703125" style="66" customWidth="1"/>
    <col min="14867" max="14867" width="6.7109375" style="66"/>
    <col min="14868" max="14868" width="16.5703125" style="66" customWidth="1"/>
    <col min="14869" max="14869" width="6.140625" style="66" customWidth="1"/>
    <col min="14870" max="15104" width="6.7109375" style="66"/>
    <col min="15105" max="15105" width="57.7109375" style="66" customWidth="1"/>
    <col min="15106" max="15106" width="20.140625" style="66" customWidth="1"/>
    <col min="15107" max="15107" width="16.28515625" style="66" customWidth="1"/>
    <col min="15108" max="15108" width="16.5703125" style="66" bestFit="1" customWidth="1"/>
    <col min="15109" max="15109" width="9.140625" style="66" customWidth="1"/>
    <col min="15110" max="15110" width="20.5703125" style="66" customWidth="1"/>
    <col min="15111" max="15111" width="16.140625" style="66" customWidth="1"/>
    <col min="15112" max="15112" width="16" style="66" customWidth="1"/>
    <col min="15113" max="15113" width="16.5703125" style="66" bestFit="1" customWidth="1"/>
    <col min="15114" max="15114" width="8.5703125" style="66" customWidth="1"/>
    <col min="15115" max="15115" width="16.140625" style="66" customWidth="1"/>
    <col min="15116" max="15116" width="8.42578125" style="66" customWidth="1"/>
    <col min="15117" max="15117" width="15" style="66" customWidth="1"/>
    <col min="15118" max="15118" width="8.5703125" style="66" customWidth="1"/>
    <col min="15119" max="15119" width="16" style="66" customWidth="1"/>
    <col min="15120" max="15120" width="8" style="66" customWidth="1"/>
    <col min="15121" max="15121" width="15.5703125" style="66" customWidth="1"/>
    <col min="15122" max="15122" width="8.5703125" style="66" customWidth="1"/>
    <col min="15123" max="15123" width="6.7109375" style="66"/>
    <col min="15124" max="15124" width="16.5703125" style="66" customWidth="1"/>
    <col min="15125" max="15125" width="6.140625" style="66" customWidth="1"/>
    <col min="15126" max="15360" width="6.7109375" style="66"/>
    <col min="15361" max="15361" width="57.7109375" style="66" customWidth="1"/>
    <col min="15362" max="15362" width="20.140625" style="66" customWidth="1"/>
    <col min="15363" max="15363" width="16.28515625" style="66" customWidth="1"/>
    <col min="15364" max="15364" width="16.5703125" style="66" bestFit="1" customWidth="1"/>
    <col min="15365" max="15365" width="9.140625" style="66" customWidth="1"/>
    <col min="15366" max="15366" width="20.5703125" style="66" customWidth="1"/>
    <col min="15367" max="15367" width="16.140625" style="66" customWidth="1"/>
    <col min="15368" max="15368" width="16" style="66" customWidth="1"/>
    <col min="15369" max="15369" width="16.5703125" style="66" bestFit="1" customWidth="1"/>
    <col min="15370" max="15370" width="8.5703125" style="66" customWidth="1"/>
    <col min="15371" max="15371" width="16.140625" style="66" customWidth="1"/>
    <col min="15372" max="15372" width="8.42578125" style="66" customWidth="1"/>
    <col min="15373" max="15373" width="15" style="66" customWidth="1"/>
    <col min="15374" max="15374" width="8.5703125" style="66" customWidth="1"/>
    <col min="15375" max="15375" width="16" style="66" customWidth="1"/>
    <col min="15376" max="15376" width="8" style="66" customWidth="1"/>
    <col min="15377" max="15377" width="15.5703125" style="66" customWidth="1"/>
    <col min="15378" max="15378" width="8.5703125" style="66" customWidth="1"/>
    <col min="15379" max="15379" width="6.7109375" style="66"/>
    <col min="15380" max="15380" width="16.5703125" style="66" customWidth="1"/>
    <col min="15381" max="15381" width="6.140625" style="66" customWidth="1"/>
    <col min="15382" max="15616" width="6.7109375" style="66"/>
    <col min="15617" max="15617" width="57.7109375" style="66" customWidth="1"/>
    <col min="15618" max="15618" width="20.140625" style="66" customWidth="1"/>
    <col min="15619" max="15619" width="16.28515625" style="66" customWidth="1"/>
    <col min="15620" max="15620" width="16.5703125" style="66" bestFit="1" customWidth="1"/>
    <col min="15621" max="15621" width="9.140625" style="66" customWidth="1"/>
    <col min="15622" max="15622" width="20.5703125" style="66" customWidth="1"/>
    <col min="15623" max="15623" width="16.140625" style="66" customWidth="1"/>
    <col min="15624" max="15624" width="16" style="66" customWidth="1"/>
    <col min="15625" max="15625" width="16.5703125" style="66" bestFit="1" customWidth="1"/>
    <col min="15626" max="15626" width="8.5703125" style="66" customWidth="1"/>
    <col min="15627" max="15627" width="16.140625" style="66" customWidth="1"/>
    <col min="15628" max="15628" width="8.42578125" style="66" customWidth="1"/>
    <col min="15629" max="15629" width="15" style="66" customWidth="1"/>
    <col min="15630" max="15630" width="8.5703125" style="66" customWidth="1"/>
    <col min="15631" max="15631" width="16" style="66" customWidth="1"/>
    <col min="15632" max="15632" width="8" style="66" customWidth="1"/>
    <col min="15633" max="15633" width="15.5703125" style="66" customWidth="1"/>
    <col min="15634" max="15634" width="8.5703125" style="66" customWidth="1"/>
    <col min="15635" max="15635" width="6.7109375" style="66"/>
    <col min="15636" max="15636" width="16.5703125" style="66" customWidth="1"/>
    <col min="15637" max="15637" width="6.140625" style="66" customWidth="1"/>
    <col min="15638" max="15872" width="6.7109375" style="66"/>
    <col min="15873" max="15873" width="57.7109375" style="66" customWidth="1"/>
    <col min="15874" max="15874" width="20.140625" style="66" customWidth="1"/>
    <col min="15875" max="15875" width="16.28515625" style="66" customWidth="1"/>
    <col min="15876" max="15876" width="16.5703125" style="66" bestFit="1" customWidth="1"/>
    <col min="15877" max="15877" width="9.140625" style="66" customWidth="1"/>
    <col min="15878" max="15878" width="20.5703125" style="66" customWidth="1"/>
    <col min="15879" max="15879" width="16.140625" style="66" customWidth="1"/>
    <col min="15880" max="15880" width="16" style="66" customWidth="1"/>
    <col min="15881" max="15881" width="16.5703125" style="66" bestFit="1" customWidth="1"/>
    <col min="15882" max="15882" width="8.5703125" style="66" customWidth="1"/>
    <col min="15883" max="15883" width="16.140625" style="66" customWidth="1"/>
    <col min="15884" max="15884" width="8.42578125" style="66" customWidth="1"/>
    <col min="15885" max="15885" width="15" style="66" customWidth="1"/>
    <col min="15886" max="15886" width="8.5703125" style="66" customWidth="1"/>
    <col min="15887" max="15887" width="16" style="66" customWidth="1"/>
    <col min="15888" max="15888" width="8" style="66" customWidth="1"/>
    <col min="15889" max="15889" width="15.5703125" style="66" customWidth="1"/>
    <col min="15890" max="15890" width="8.5703125" style="66" customWidth="1"/>
    <col min="15891" max="15891" width="6.7109375" style="66"/>
    <col min="15892" max="15892" width="16.5703125" style="66" customWidth="1"/>
    <col min="15893" max="15893" width="6.140625" style="66" customWidth="1"/>
    <col min="15894" max="16128" width="6.7109375" style="66"/>
    <col min="16129" max="16129" width="57.7109375" style="66" customWidth="1"/>
    <col min="16130" max="16130" width="20.140625" style="66" customWidth="1"/>
    <col min="16131" max="16131" width="16.28515625" style="66" customWidth="1"/>
    <col min="16132" max="16132" width="16.5703125" style="66" bestFit="1" customWidth="1"/>
    <col min="16133" max="16133" width="9.140625" style="66" customWidth="1"/>
    <col min="16134" max="16134" width="20.5703125" style="66" customWidth="1"/>
    <col min="16135" max="16135" width="16.140625" style="66" customWidth="1"/>
    <col min="16136" max="16136" width="16" style="66" customWidth="1"/>
    <col min="16137" max="16137" width="16.5703125" style="66" bestFit="1" customWidth="1"/>
    <col min="16138" max="16138" width="8.5703125" style="66" customWidth="1"/>
    <col min="16139" max="16139" width="16.140625" style="66" customWidth="1"/>
    <col min="16140" max="16140" width="8.42578125" style="66" customWidth="1"/>
    <col min="16141" max="16141" width="15" style="66" customWidth="1"/>
    <col min="16142" max="16142" width="8.5703125" style="66" customWidth="1"/>
    <col min="16143" max="16143" width="16" style="66" customWidth="1"/>
    <col min="16144" max="16144" width="8" style="66" customWidth="1"/>
    <col min="16145" max="16145" width="15.5703125" style="66" customWidth="1"/>
    <col min="16146" max="16146" width="8.5703125" style="66" customWidth="1"/>
    <col min="16147" max="16147" width="6.7109375" style="66"/>
    <col min="16148" max="16148" width="16.5703125" style="66" customWidth="1"/>
    <col min="16149" max="16149" width="6.140625" style="66" customWidth="1"/>
    <col min="16150" max="16384" width="6.7109375" style="66"/>
  </cols>
  <sheetData>
    <row r="1" spans="1:21" ht="20.25" x14ac:dyDescent="0.3">
      <c r="A1" s="630" t="s">
        <v>883</v>
      </c>
      <c r="B1" s="631"/>
      <c r="C1" s="631"/>
      <c r="D1" s="631"/>
      <c r="E1" s="631"/>
      <c r="F1" s="631"/>
      <c r="G1" s="631"/>
      <c r="H1" s="631"/>
      <c r="J1" s="631"/>
      <c r="Q1" s="632" t="s">
        <v>8</v>
      </c>
    </row>
    <row r="3" spans="1:21" ht="18.75" customHeight="1" x14ac:dyDescent="0.2">
      <c r="A3" s="1022" t="s">
        <v>370</v>
      </c>
      <c r="B3" s="1022"/>
      <c r="C3" s="1022"/>
      <c r="D3" s="1022"/>
      <c r="E3" s="1022"/>
      <c r="F3" s="1022"/>
      <c r="G3" s="1022"/>
      <c r="H3" s="1022"/>
      <c r="I3" s="1022"/>
      <c r="J3" s="1022"/>
      <c r="K3" s="1022"/>
      <c r="L3" s="1022"/>
      <c r="M3" s="1022"/>
      <c r="N3" s="1022"/>
      <c r="O3" s="1022"/>
      <c r="P3" s="1022"/>
      <c r="Q3" s="1022"/>
      <c r="R3" s="1022"/>
    </row>
    <row r="4" spans="1:21" ht="16.5" thickBot="1" x14ac:dyDescent="0.25">
      <c r="A4" s="633"/>
      <c r="B4" s="634"/>
      <c r="C4" s="634"/>
      <c r="D4" s="634"/>
      <c r="E4" s="634"/>
      <c r="F4" s="634"/>
      <c r="G4" s="634"/>
      <c r="H4" s="634"/>
      <c r="I4" s="634"/>
      <c r="J4" s="634"/>
    </row>
    <row r="5" spans="1:21" ht="16.5" customHeight="1" thickBot="1" x14ac:dyDescent="0.3">
      <c r="A5" s="635"/>
      <c r="B5" s="1023" t="s">
        <v>786</v>
      </c>
      <c r="C5" s="1024"/>
      <c r="D5" s="1024"/>
      <c r="E5" s="1025"/>
      <c r="F5" s="1026" t="s">
        <v>879</v>
      </c>
      <c r="G5" s="1027"/>
      <c r="H5" s="1027"/>
      <c r="I5" s="1027"/>
      <c r="J5" s="1027"/>
      <c r="K5" s="1027"/>
      <c r="L5" s="1027"/>
      <c r="M5" s="1027"/>
      <c r="N5" s="1027"/>
      <c r="O5" s="1027"/>
      <c r="P5" s="1027"/>
      <c r="Q5" s="1027"/>
      <c r="R5" s="1028"/>
    </row>
    <row r="6" spans="1:21" ht="16.5" thickBot="1" x14ac:dyDescent="0.3">
      <c r="A6" s="636"/>
      <c r="B6" s="682" t="s">
        <v>70</v>
      </c>
      <c r="C6" s="637" t="s">
        <v>71</v>
      </c>
      <c r="D6" s="638"/>
      <c r="E6" s="639"/>
      <c r="F6" s="640" t="s">
        <v>70</v>
      </c>
      <c r="G6" s="641" t="s">
        <v>71</v>
      </c>
      <c r="H6" s="642"/>
      <c r="I6" s="643"/>
      <c r="J6" s="644"/>
      <c r="K6" s="1029" t="s">
        <v>133</v>
      </c>
      <c r="L6" s="1030"/>
      <c r="M6" s="1030"/>
      <c r="N6" s="1030"/>
      <c r="O6" s="1030"/>
      <c r="P6" s="1030"/>
      <c r="Q6" s="1030"/>
      <c r="R6" s="1031"/>
    </row>
    <row r="7" spans="1:21" ht="16.5" thickBot="1" x14ac:dyDescent="0.3">
      <c r="A7" s="645" t="s">
        <v>80</v>
      </c>
      <c r="B7" s="683" t="s">
        <v>72</v>
      </c>
      <c r="C7" s="646" t="s">
        <v>73</v>
      </c>
      <c r="D7" s="647" t="s">
        <v>74</v>
      </c>
      <c r="E7" s="639" t="s">
        <v>75</v>
      </c>
      <c r="F7" s="640" t="s">
        <v>72</v>
      </c>
      <c r="G7" s="646" t="s">
        <v>73</v>
      </c>
      <c r="H7" s="648" t="s">
        <v>142</v>
      </c>
      <c r="I7" s="647" t="s">
        <v>74</v>
      </c>
      <c r="J7" s="639" t="s">
        <v>75</v>
      </c>
      <c r="K7" s="1032" t="s">
        <v>50</v>
      </c>
      <c r="L7" s="1033"/>
      <c r="M7" s="1032" t="s">
        <v>954</v>
      </c>
      <c r="N7" s="1033"/>
      <c r="O7" s="1032" t="s">
        <v>52</v>
      </c>
      <c r="P7" s="1033"/>
      <c r="Q7" s="1032" t="s">
        <v>172</v>
      </c>
      <c r="R7" s="1033"/>
    </row>
    <row r="8" spans="1:21" x14ac:dyDescent="0.25">
      <c r="A8" s="636"/>
      <c r="B8" s="683" t="s">
        <v>955</v>
      </c>
      <c r="C8" s="646" t="s">
        <v>77</v>
      </c>
      <c r="D8" s="647" t="s">
        <v>78</v>
      </c>
      <c r="E8" s="639" t="s">
        <v>371</v>
      </c>
      <c r="F8" s="640" t="s">
        <v>955</v>
      </c>
      <c r="G8" s="646" t="s">
        <v>77</v>
      </c>
      <c r="H8" s="649" t="s">
        <v>273</v>
      </c>
      <c r="I8" s="647" t="s">
        <v>78</v>
      </c>
      <c r="J8" s="639" t="s">
        <v>372</v>
      </c>
      <c r="K8" s="650" t="s">
        <v>74</v>
      </c>
      <c r="L8" s="639" t="s">
        <v>75</v>
      </c>
      <c r="M8" s="650" t="s">
        <v>74</v>
      </c>
      <c r="N8" s="639" t="s">
        <v>75</v>
      </c>
      <c r="O8" s="650" t="s">
        <v>74</v>
      </c>
      <c r="P8" s="639" t="s">
        <v>75</v>
      </c>
      <c r="Q8" s="650" t="s">
        <v>74</v>
      </c>
      <c r="R8" s="651" t="s">
        <v>75</v>
      </c>
    </row>
    <row r="9" spans="1:21" x14ac:dyDescent="0.25">
      <c r="A9" s="645"/>
      <c r="B9" s="683" t="s">
        <v>956</v>
      </c>
      <c r="C9" s="646" t="s">
        <v>82</v>
      </c>
      <c r="D9" s="652"/>
      <c r="E9" s="639"/>
      <c r="F9" s="640" t="s">
        <v>956</v>
      </c>
      <c r="G9" s="646" t="s">
        <v>82</v>
      </c>
      <c r="H9" s="649" t="s">
        <v>274</v>
      </c>
      <c r="I9" s="652"/>
      <c r="J9" s="639"/>
      <c r="K9" s="650" t="s">
        <v>78</v>
      </c>
      <c r="L9" s="639" t="s">
        <v>371</v>
      </c>
      <c r="M9" s="650" t="s">
        <v>78</v>
      </c>
      <c r="N9" s="639" t="s">
        <v>371</v>
      </c>
      <c r="O9" s="650" t="s">
        <v>78</v>
      </c>
      <c r="P9" s="639" t="s">
        <v>371</v>
      </c>
      <c r="Q9" s="650" t="s">
        <v>78</v>
      </c>
      <c r="R9" s="651" t="s">
        <v>371</v>
      </c>
    </row>
    <row r="10" spans="1:21" x14ac:dyDescent="0.25">
      <c r="A10" s="636"/>
      <c r="B10" s="683" t="s">
        <v>64</v>
      </c>
      <c r="C10" s="646" t="s">
        <v>64</v>
      </c>
      <c r="D10" s="647" t="s">
        <v>64</v>
      </c>
      <c r="E10" s="639"/>
      <c r="F10" s="640" t="s">
        <v>64</v>
      </c>
      <c r="G10" s="646" t="s">
        <v>64</v>
      </c>
      <c r="H10" s="649" t="s">
        <v>64</v>
      </c>
      <c r="I10" s="647" t="s">
        <v>64</v>
      </c>
      <c r="J10" s="639"/>
      <c r="K10" s="650" t="s">
        <v>64</v>
      </c>
      <c r="L10" s="639"/>
      <c r="M10" s="650" t="s">
        <v>64</v>
      </c>
      <c r="N10" s="639"/>
      <c r="O10" s="650" t="s">
        <v>64</v>
      </c>
      <c r="P10" s="639"/>
      <c r="Q10" s="650" t="s">
        <v>64</v>
      </c>
      <c r="R10" s="651"/>
    </row>
    <row r="11" spans="1:21" ht="16.5" thickBot="1" x14ac:dyDescent="0.3">
      <c r="A11" s="653"/>
      <c r="B11" s="654">
        <v>1</v>
      </c>
      <c r="C11" s="655">
        <v>2</v>
      </c>
      <c r="D11" s="656">
        <v>3</v>
      </c>
      <c r="E11" s="657">
        <v>4</v>
      </c>
      <c r="F11" s="654">
        <v>6</v>
      </c>
      <c r="G11" s="657">
        <v>7</v>
      </c>
      <c r="H11" s="657">
        <v>8</v>
      </c>
      <c r="I11" s="657">
        <v>9</v>
      </c>
      <c r="J11" s="657">
        <v>10</v>
      </c>
      <c r="K11" s="654">
        <v>11</v>
      </c>
      <c r="L11" s="658">
        <v>12</v>
      </c>
      <c r="M11" s="654">
        <v>13</v>
      </c>
      <c r="N11" s="658">
        <v>14</v>
      </c>
      <c r="O11" s="654">
        <v>15</v>
      </c>
      <c r="P11" s="658">
        <v>16</v>
      </c>
      <c r="Q11" s="656">
        <v>17</v>
      </c>
      <c r="R11" s="659">
        <v>18</v>
      </c>
    </row>
    <row r="12" spans="1:21" ht="18.95" customHeight="1" x14ac:dyDescent="0.25">
      <c r="A12" s="660" t="s">
        <v>298</v>
      </c>
      <c r="B12" s="661">
        <v>179916713</v>
      </c>
      <c r="C12" s="662">
        <v>8466956</v>
      </c>
      <c r="D12" s="662">
        <v>171449757</v>
      </c>
      <c r="E12" s="663">
        <v>407</v>
      </c>
      <c r="F12" s="661">
        <v>180055913</v>
      </c>
      <c r="G12" s="662">
        <v>8606156</v>
      </c>
      <c r="H12" s="662">
        <v>3433200</v>
      </c>
      <c r="I12" s="662">
        <v>171449757</v>
      </c>
      <c r="J12" s="663">
        <v>407</v>
      </c>
      <c r="K12" s="664">
        <v>171449757</v>
      </c>
      <c r="L12" s="665">
        <v>407</v>
      </c>
      <c r="M12" s="664">
        <v>0</v>
      </c>
      <c r="N12" s="665">
        <v>0</v>
      </c>
      <c r="O12" s="664">
        <v>0</v>
      </c>
      <c r="P12" s="665">
        <v>0</v>
      </c>
      <c r="Q12" s="664">
        <v>0</v>
      </c>
      <c r="R12" s="665">
        <v>0</v>
      </c>
      <c r="T12" s="360"/>
      <c r="U12" s="360"/>
    </row>
    <row r="13" spans="1:21" ht="18.95" customHeight="1" x14ac:dyDescent="0.25">
      <c r="A13" s="666" t="s">
        <v>84</v>
      </c>
      <c r="B13" s="667">
        <v>468978598</v>
      </c>
      <c r="C13" s="668">
        <v>258214359</v>
      </c>
      <c r="D13" s="668">
        <v>210764239</v>
      </c>
      <c r="E13" s="669">
        <v>360</v>
      </c>
      <c r="F13" s="667">
        <v>481519143</v>
      </c>
      <c r="G13" s="668">
        <v>270754904</v>
      </c>
      <c r="H13" s="668">
        <v>263351445</v>
      </c>
      <c r="I13" s="668">
        <v>210764239</v>
      </c>
      <c r="J13" s="669">
        <v>360</v>
      </c>
      <c r="K13" s="670">
        <v>210764239</v>
      </c>
      <c r="L13" s="671">
        <v>360</v>
      </c>
      <c r="M13" s="670">
        <v>0</v>
      </c>
      <c r="N13" s="671">
        <v>0</v>
      </c>
      <c r="O13" s="670">
        <v>0</v>
      </c>
      <c r="P13" s="671">
        <v>0</v>
      </c>
      <c r="Q13" s="670">
        <v>0</v>
      </c>
      <c r="R13" s="671">
        <v>0</v>
      </c>
      <c r="T13" s="360"/>
      <c r="U13" s="360"/>
    </row>
    <row r="14" spans="1:21" ht="18.95" customHeight="1" x14ac:dyDescent="0.25">
      <c r="A14" s="666" t="s">
        <v>85</v>
      </c>
      <c r="B14" s="667">
        <v>218379921</v>
      </c>
      <c r="C14" s="668">
        <v>102628322</v>
      </c>
      <c r="D14" s="668">
        <v>115751599</v>
      </c>
      <c r="E14" s="669">
        <v>213</v>
      </c>
      <c r="F14" s="667">
        <v>226507121</v>
      </c>
      <c r="G14" s="668">
        <v>110755522</v>
      </c>
      <c r="H14" s="668">
        <v>109100000</v>
      </c>
      <c r="I14" s="668">
        <v>115751599</v>
      </c>
      <c r="J14" s="669">
        <v>213</v>
      </c>
      <c r="K14" s="670">
        <v>115751599</v>
      </c>
      <c r="L14" s="671">
        <v>213</v>
      </c>
      <c r="M14" s="670">
        <v>0</v>
      </c>
      <c r="N14" s="671">
        <v>0</v>
      </c>
      <c r="O14" s="670">
        <v>0</v>
      </c>
      <c r="P14" s="671">
        <v>0</v>
      </c>
      <c r="Q14" s="670">
        <v>0</v>
      </c>
      <c r="R14" s="671">
        <v>0</v>
      </c>
      <c r="T14" s="360"/>
      <c r="U14" s="360"/>
    </row>
    <row r="15" spans="1:21" ht="18.95" customHeight="1" x14ac:dyDescent="0.25">
      <c r="A15" s="666" t="s">
        <v>86</v>
      </c>
      <c r="B15" s="667">
        <v>454444961</v>
      </c>
      <c r="C15" s="668">
        <v>68534439</v>
      </c>
      <c r="D15" s="668">
        <v>385910522</v>
      </c>
      <c r="E15" s="669">
        <v>637</v>
      </c>
      <c r="F15" s="667">
        <v>384824392</v>
      </c>
      <c r="G15" s="668">
        <v>58535863</v>
      </c>
      <c r="H15" s="668">
        <v>10464000</v>
      </c>
      <c r="I15" s="668">
        <v>326288529</v>
      </c>
      <c r="J15" s="669">
        <v>500.2</v>
      </c>
      <c r="K15" s="670">
        <v>120920144</v>
      </c>
      <c r="L15" s="671">
        <v>231.2</v>
      </c>
      <c r="M15" s="670">
        <v>0</v>
      </c>
      <c r="N15" s="671">
        <v>0</v>
      </c>
      <c r="O15" s="670">
        <v>205368385</v>
      </c>
      <c r="P15" s="671">
        <v>269</v>
      </c>
      <c r="Q15" s="670">
        <v>0</v>
      </c>
      <c r="R15" s="671">
        <v>0</v>
      </c>
      <c r="T15" s="360"/>
      <c r="U15" s="360"/>
    </row>
    <row r="16" spans="1:21" ht="18.95" customHeight="1" x14ac:dyDescent="0.25">
      <c r="A16" s="666" t="s">
        <v>93</v>
      </c>
      <c r="B16" s="667">
        <v>981226592</v>
      </c>
      <c r="C16" s="668">
        <v>9268950</v>
      </c>
      <c r="D16" s="668">
        <v>971957642</v>
      </c>
      <c r="E16" s="669">
        <v>2121.5</v>
      </c>
      <c r="F16" s="667">
        <v>1034852243</v>
      </c>
      <c r="G16" s="668">
        <v>9594378</v>
      </c>
      <c r="H16" s="668">
        <v>2078400</v>
      </c>
      <c r="I16" s="668">
        <v>1025257865</v>
      </c>
      <c r="J16" s="669">
        <v>2137.58</v>
      </c>
      <c r="K16" s="670">
        <v>128954094</v>
      </c>
      <c r="L16" s="671">
        <v>284</v>
      </c>
      <c r="M16" s="670">
        <v>0</v>
      </c>
      <c r="N16" s="671">
        <v>0</v>
      </c>
      <c r="O16" s="670">
        <v>896303771</v>
      </c>
      <c r="P16" s="671">
        <v>1853.58</v>
      </c>
      <c r="Q16" s="670">
        <v>0</v>
      </c>
      <c r="R16" s="671">
        <v>0</v>
      </c>
      <c r="T16" s="360"/>
      <c r="U16" s="360"/>
    </row>
    <row r="17" spans="1:21" ht="18.95" customHeight="1" x14ac:dyDescent="0.25">
      <c r="A17" s="666" t="s">
        <v>87</v>
      </c>
      <c r="B17" s="667">
        <v>17701665080</v>
      </c>
      <c r="C17" s="668">
        <v>1785768978</v>
      </c>
      <c r="D17" s="668">
        <v>15915896102</v>
      </c>
      <c r="E17" s="669">
        <v>34655</v>
      </c>
      <c r="F17" s="667">
        <v>18810769959</v>
      </c>
      <c r="G17" s="668">
        <v>1762173202</v>
      </c>
      <c r="H17" s="668">
        <v>2078400</v>
      </c>
      <c r="I17" s="668">
        <v>17048596757</v>
      </c>
      <c r="J17" s="669">
        <v>35690</v>
      </c>
      <c r="K17" s="670">
        <v>3424643308</v>
      </c>
      <c r="L17" s="671">
        <v>7891</v>
      </c>
      <c r="M17" s="670">
        <v>12883704738</v>
      </c>
      <c r="N17" s="671">
        <v>26599</v>
      </c>
      <c r="O17" s="670">
        <v>740248711</v>
      </c>
      <c r="P17" s="671">
        <v>1200</v>
      </c>
      <c r="Q17" s="670">
        <v>0</v>
      </c>
      <c r="R17" s="671">
        <v>0</v>
      </c>
      <c r="T17" s="360"/>
      <c r="U17" s="360"/>
    </row>
    <row r="18" spans="1:21" ht="18.95" customHeight="1" x14ac:dyDescent="0.25">
      <c r="A18" s="666" t="s">
        <v>94</v>
      </c>
      <c r="B18" s="667">
        <v>158091571</v>
      </c>
      <c r="C18" s="668">
        <v>1420438</v>
      </c>
      <c r="D18" s="668">
        <v>156671133</v>
      </c>
      <c r="E18" s="669">
        <v>268</v>
      </c>
      <c r="F18" s="667">
        <v>166149005</v>
      </c>
      <c r="G18" s="668">
        <v>1420438</v>
      </c>
      <c r="H18" s="668">
        <v>0</v>
      </c>
      <c r="I18" s="668">
        <v>164728567</v>
      </c>
      <c r="J18" s="669">
        <v>262</v>
      </c>
      <c r="K18" s="670">
        <v>164728567</v>
      </c>
      <c r="L18" s="671">
        <v>262</v>
      </c>
      <c r="M18" s="670">
        <v>0</v>
      </c>
      <c r="N18" s="671">
        <v>0</v>
      </c>
      <c r="O18" s="670">
        <v>0</v>
      </c>
      <c r="P18" s="671">
        <v>0</v>
      </c>
      <c r="Q18" s="670">
        <v>0</v>
      </c>
      <c r="R18" s="671">
        <v>0</v>
      </c>
      <c r="T18" s="360"/>
      <c r="U18" s="360"/>
    </row>
    <row r="19" spans="1:21" ht="18.95" customHeight="1" x14ac:dyDescent="0.25">
      <c r="A19" s="666" t="s">
        <v>88</v>
      </c>
      <c r="B19" s="667">
        <v>86112638</v>
      </c>
      <c r="C19" s="668">
        <v>7003880</v>
      </c>
      <c r="D19" s="668">
        <v>79108758</v>
      </c>
      <c r="E19" s="669">
        <v>155.66999999999999</v>
      </c>
      <c r="F19" s="667">
        <v>85749338</v>
      </c>
      <c r="G19" s="668">
        <v>7192580</v>
      </c>
      <c r="H19" s="668">
        <v>4348800</v>
      </c>
      <c r="I19" s="668">
        <v>78556758</v>
      </c>
      <c r="J19" s="669">
        <v>154</v>
      </c>
      <c r="K19" s="670">
        <v>78556758</v>
      </c>
      <c r="L19" s="671">
        <v>154</v>
      </c>
      <c r="M19" s="670">
        <v>0</v>
      </c>
      <c r="N19" s="671">
        <v>0</v>
      </c>
      <c r="O19" s="670">
        <v>0</v>
      </c>
      <c r="P19" s="671">
        <v>0</v>
      </c>
      <c r="Q19" s="670">
        <v>0</v>
      </c>
      <c r="R19" s="671">
        <v>0</v>
      </c>
      <c r="T19" s="360"/>
      <c r="U19" s="360"/>
    </row>
    <row r="20" spans="1:21" ht="18.95" customHeight="1" x14ac:dyDescent="0.25">
      <c r="A20" s="666" t="s">
        <v>205</v>
      </c>
      <c r="B20" s="667">
        <v>12518046807</v>
      </c>
      <c r="C20" s="668">
        <v>58233400</v>
      </c>
      <c r="D20" s="668">
        <v>12459813407</v>
      </c>
      <c r="E20" s="669">
        <v>25831</v>
      </c>
      <c r="F20" s="667">
        <v>12884107340</v>
      </c>
      <c r="G20" s="668">
        <v>53941982</v>
      </c>
      <c r="H20" s="668">
        <v>0</v>
      </c>
      <c r="I20" s="668">
        <v>12830165358</v>
      </c>
      <c r="J20" s="669">
        <v>24885</v>
      </c>
      <c r="K20" s="670">
        <v>1673837502</v>
      </c>
      <c r="L20" s="671">
        <v>3800</v>
      </c>
      <c r="M20" s="670">
        <v>2549958762</v>
      </c>
      <c r="N20" s="671">
        <v>4435</v>
      </c>
      <c r="O20" s="670">
        <v>8503441494</v>
      </c>
      <c r="P20" s="671">
        <v>16553</v>
      </c>
      <c r="Q20" s="670">
        <v>102927600</v>
      </c>
      <c r="R20" s="671">
        <v>97</v>
      </c>
      <c r="T20" s="360"/>
      <c r="U20" s="360"/>
    </row>
    <row r="21" spans="1:21" ht="18.95" customHeight="1" x14ac:dyDescent="0.25">
      <c r="A21" s="666" t="s">
        <v>95</v>
      </c>
      <c r="B21" s="667">
        <v>8958639779</v>
      </c>
      <c r="C21" s="668">
        <v>84980199</v>
      </c>
      <c r="D21" s="668">
        <v>8873659580</v>
      </c>
      <c r="E21" s="669">
        <v>24192.68</v>
      </c>
      <c r="F21" s="667">
        <v>9438796986</v>
      </c>
      <c r="G21" s="668">
        <v>63788272</v>
      </c>
      <c r="H21" s="668">
        <v>2078400</v>
      </c>
      <c r="I21" s="668">
        <v>9375008714</v>
      </c>
      <c r="J21" s="669">
        <v>23553.15</v>
      </c>
      <c r="K21" s="670">
        <v>1274031523</v>
      </c>
      <c r="L21" s="671">
        <v>2877.7400000000016</v>
      </c>
      <c r="M21" s="670">
        <v>0</v>
      </c>
      <c r="N21" s="671">
        <v>0</v>
      </c>
      <c r="O21" s="670">
        <v>8100977191</v>
      </c>
      <c r="P21" s="671">
        <v>20675.41</v>
      </c>
      <c r="Q21" s="670">
        <v>0</v>
      </c>
      <c r="R21" s="671">
        <v>0</v>
      </c>
      <c r="T21" s="360"/>
      <c r="U21" s="360"/>
    </row>
    <row r="22" spans="1:21" ht="18.95" customHeight="1" x14ac:dyDescent="0.25">
      <c r="A22" s="666" t="s">
        <v>206</v>
      </c>
      <c r="B22" s="667">
        <v>34972212922</v>
      </c>
      <c r="C22" s="668">
        <v>316586431</v>
      </c>
      <c r="D22" s="668">
        <v>34655626491</v>
      </c>
      <c r="E22" s="669">
        <v>69545.88</v>
      </c>
      <c r="F22" s="667">
        <v>36512861598</v>
      </c>
      <c r="G22" s="668">
        <v>312537116</v>
      </c>
      <c r="H22" s="668">
        <v>0</v>
      </c>
      <c r="I22" s="668">
        <v>36200324482</v>
      </c>
      <c r="J22" s="669">
        <v>70703.22</v>
      </c>
      <c r="K22" s="670">
        <v>5257826632</v>
      </c>
      <c r="L22" s="671">
        <v>13978.18</v>
      </c>
      <c r="M22" s="670">
        <v>29278246412</v>
      </c>
      <c r="N22" s="671">
        <v>53379</v>
      </c>
      <c r="O22" s="670">
        <v>1664251438</v>
      </c>
      <c r="P22" s="671">
        <v>3346.04</v>
      </c>
      <c r="Q22" s="670">
        <v>0</v>
      </c>
      <c r="R22" s="671">
        <v>0</v>
      </c>
      <c r="T22" s="360"/>
      <c r="U22" s="360"/>
    </row>
    <row r="23" spans="1:21" ht="18.95" customHeight="1" x14ac:dyDescent="0.25">
      <c r="A23" s="666" t="s">
        <v>96</v>
      </c>
      <c r="B23" s="667">
        <v>1651756633</v>
      </c>
      <c r="C23" s="668">
        <v>62419998</v>
      </c>
      <c r="D23" s="668">
        <v>1589336635</v>
      </c>
      <c r="E23" s="669">
        <v>3622.1</v>
      </c>
      <c r="F23" s="667">
        <v>1735420336</v>
      </c>
      <c r="G23" s="668">
        <v>68071758</v>
      </c>
      <c r="H23" s="668">
        <v>2078400</v>
      </c>
      <c r="I23" s="668">
        <v>1667348578</v>
      </c>
      <c r="J23" s="669">
        <v>3501.22</v>
      </c>
      <c r="K23" s="670">
        <v>923791624</v>
      </c>
      <c r="L23" s="671">
        <v>2056.9499999999998</v>
      </c>
      <c r="M23" s="670">
        <v>0</v>
      </c>
      <c r="N23" s="671">
        <v>0</v>
      </c>
      <c r="O23" s="670">
        <v>743556954</v>
      </c>
      <c r="P23" s="671">
        <v>1444.27</v>
      </c>
      <c r="Q23" s="670">
        <v>0</v>
      </c>
      <c r="R23" s="671">
        <v>0</v>
      </c>
      <c r="T23" s="360"/>
      <c r="U23" s="360"/>
    </row>
    <row r="24" spans="1:21" ht="18.95" customHeight="1" x14ac:dyDescent="0.25">
      <c r="A24" s="666" t="s">
        <v>207</v>
      </c>
      <c r="B24" s="667">
        <v>837961396</v>
      </c>
      <c r="C24" s="668">
        <v>56185604</v>
      </c>
      <c r="D24" s="668">
        <v>781775792</v>
      </c>
      <c r="E24" s="669">
        <v>1423</v>
      </c>
      <c r="F24" s="667">
        <v>920480228</v>
      </c>
      <c r="G24" s="668">
        <v>83719213</v>
      </c>
      <c r="H24" s="668">
        <v>2078400</v>
      </c>
      <c r="I24" s="668">
        <v>836761015</v>
      </c>
      <c r="J24" s="669">
        <v>1477.5</v>
      </c>
      <c r="K24" s="670">
        <v>173101953</v>
      </c>
      <c r="L24" s="671">
        <v>307.5</v>
      </c>
      <c r="M24" s="670">
        <v>0</v>
      </c>
      <c r="N24" s="671">
        <v>0</v>
      </c>
      <c r="O24" s="684">
        <v>663659062</v>
      </c>
      <c r="P24" s="671">
        <v>1170</v>
      </c>
      <c r="Q24" s="670">
        <v>0</v>
      </c>
      <c r="R24" s="671">
        <v>0</v>
      </c>
      <c r="T24" s="360"/>
      <c r="U24" s="360"/>
    </row>
    <row r="25" spans="1:21" ht="18.95" customHeight="1" x14ac:dyDescent="0.25">
      <c r="A25" s="666" t="s">
        <v>208</v>
      </c>
      <c r="B25" s="667">
        <v>48299471</v>
      </c>
      <c r="C25" s="668">
        <v>18741881</v>
      </c>
      <c r="D25" s="668">
        <v>29557590</v>
      </c>
      <c r="E25" s="669">
        <v>59</v>
      </c>
      <c r="F25" s="667">
        <v>51226366</v>
      </c>
      <c r="G25" s="668">
        <v>18741881</v>
      </c>
      <c r="H25" s="668">
        <v>0</v>
      </c>
      <c r="I25" s="668">
        <v>32484485</v>
      </c>
      <c r="J25" s="669">
        <v>59</v>
      </c>
      <c r="K25" s="670">
        <v>32484485</v>
      </c>
      <c r="L25" s="671">
        <v>59</v>
      </c>
      <c r="M25" s="670">
        <v>0</v>
      </c>
      <c r="N25" s="671">
        <v>0</v>
      </c>
      <c r="O25" s="670">
        <v>0</v>
      </c>
      <c r="P25" s="671">
        <v>0</v>
      </c>
      <c r="Q25" s="670">
        <v>0</v>
      </c>
      <c r="R25" s="671">
        <v>0</v>
      </c>
      <c r="T25" s="360"/>
      <c r="U25" s="360"/>
    </row>
    <row r="26" spans="1:21" ht="18.95" customHeight="1" x14ac:dyDescent="0.25">
      <c r="A26" s="666" t="s">
        <v>97</v>
      </c>
      <c r="B26" s="667">
        <v>1224434742</v>
      </c>
      <c r="C26" s="668">
        <v>56437631</v>
      </c>
      <c r="D26" s="668">
        <v>1167997111</v>
      </c>
      <c r="E26" s="669">
        <v>2231</v>
      </c>
      <c r="F26" s="667">
        <v>1254726407</v>
      </c>
      <c r="G26" s="668">
        <v>56904650</v>
      </c>
      <c r="H26" s="668">
        <v>0</v>
      </c>
      <c r="I26" s="668">
        <v>1197821757</v>
      </c>
      <c r="J26" s="669">
        <v>2183</v>
      </c>
      <c r="K26" s="670">
        <v>292151413</v>
      </c>
      <c r="L26" s="671">
        <v>572</v>
      </c>
      <c r="M26" s="670">
        <v>0</v>
      </c>
      <c r="N26" s="671">
        <v>0</v>
      </c>
      <c r="O26" s="684">
        <v>905670344</v>
      </c>
      <c r="P26" s="671">
        <v>1611</v>
      </c>
      <c r="Q26" s="670">
        <v>0</v>
      </c>
      <c r="R26" s="671">
        <v>0</v>
      </c>
      <c r="T26" s="360"/>
      <c r="U26" s="360"/>
    </row>
    <row r="27" spans="1:21" ht="18.95" customHeight="1" x14ac:dyDescent="0.25">
      <c r="A27" s="666" t="s">
        <v>209</v>
      </c>
      <c r="B27" s="667">
        <v>561690157</v>
      </c>
      <c r="C27" s="668">
        <v>16961751</v>
      </c>
      <c r="D27" s="668">
        <v>544728406</v>
      </c>
      <c r="E27" s="669">
        <v>1023</v>
      </c>
      <c r="F27" s="667">
        <v>580028851</v>
      </c>
      <c r="G27" s="668">
        <v>8719797</v>
      </c>
      <c r="H27" s="668">
        <v>2078400</v>
      </c>
      <c r="I27" s="668">
        <v>571309054</v>
      </c>
      <c r="J27" s="669">
        <v>961</v>
      </c>
      <c r="K27" s="670">
        <v>102116175</v>
      </c>
      <c r="L27" s="671">
        <v>220</v>
      </c>
      <c r="M27" s="670">
        <v>0</v>
      </c>
      <c r="N27" s="671">
        <v>0</v>
      </c>
      <c r="O27" s="670">
        <v>469192879</v>
      </c>
      <c r="P27" s="671">
        <v>741</v>
      </c>
      <c r="Q27" s="670">
        <v>0</v>
      </c>
      <c r="R27" s="671">
        <v>0</v>
      </c>
      <c r="T27" s="360"/>
      <c r="U27" s="360"/>
    </row>
    <row r="28" spans="1:21" ht="18.95" customHeight="1" x14ac:dyDescent="0.25">
      <c r="A28" s="666" t="s">
        <v>210</v>
      </c>
      <c r="B28" s="667">
        <v>298854741</v>
      </c>
      <c r="C28" s="668">
        <v>14276917</v>
      </c>
      <c r="D28" s="668">
        <v>284577824</v>
      </c>
      <c r="E28" s="669">
        <v>627</v>
      </c>
      <c r="F28" s="667">
        <v>312610788</v>
      </c>
      <c r="G28" s="668">
        <v>13886777</v>
      </c>
      <c r="H28" s="668">
        <v>8962800</v>
      </c>
      <c r="I28" s="668">
        <v>298724011</v>
      </c>
      <c r="J28" s="669">
        <v>596</v>
      </c>
      <c r="K28" s="670">
        <v>0</v>
      </c>
      <c r="L28" s="671">
        <v>0</v>
      </c>
      <c r="M28" s="670">
        <v>0</v>
      </c>
      <c r="N28" s="671">
        <v>0</v>
      </c>
      <c r="O28" s="670">
        <v>298724011</v>
      </c>
      <c r="P28" s="671">
        <v>596</v>
      </c>
      <c r="Q28" s="670">
        <v>0</v>
      </c>
      <c r="R28" s="671">
        <v>0</v>
      </c>
      <c r="T28" s="360"/>
      <c r="U28" s="360"/>
    </row>
    <row r="29" spans="1:21" ht="18.95" customHeight="1" x14ac:dyDescent="0.25">
      <c r="A29" s="666" t="s">
        <v>98</v>
      </c>
      <c r="B29" s="667">
        <v>2855870396</v>
      </c>
      <c r="C29" s="668">
        <v>50573405</v>
      </c>
      <c r="D29" s="668">
        <v>2805296991</v>
      </c>
      <c r="E29" s="669">
        <v>6138.5</v>
      </c>
      <c r="F29" s="667">
        <v>2927339709</v>
      </c>
      <c r="G29" s="668">
        <v>48615453</v>
      </c>
      <c r="H29" s="668">
        <v>2078400</v>
      </c>
      <c r="I29" s="668">
        <v>2878724256</v>
      </c>
      <c r="J29" s="669">
        <v>6035.5</v>
      </c>
      <c r="K29" s="670">
        <v>645447570</v>
      </c>
      <c r="L29" s="671">
        <v>1576.0500000000002</v>
      </c>
      <c r="M29" s="670">
        <v>0</v>
      </c>
      <c r="N29" s="671">
        <v>0</v>
      </c>
      <c r="O29" s="670">
        <v>2233276686</v>
      </c>
      <c r="P29" s="671">
        <v>4459.45</v>
      </c>
      <c r="Q29" s="670">
        <v>0</v>
      </c>
      <c r="R29" s="671">
        <v>0</v>
      </c>
      <c r="T29" s="360"/>
      <c r="U29" s="360"/>
    </row>
    <row r="30" spans="1:21" ht="18.95" customHeight="1" x14ac:dyDescent="0.25">
      <c r="A30" s="666" t="s">
        <v>310</v>
      </c>
      <c r="B30" s="667">
        <v>99451377840</v>
      </c>
      <c r="C30" s="668">
        <v>1091128879</v>
      </c>
      <c r="D30" s="668">
        <v>98360248961</v>
      </c>
      <c r="E30" s="669">
        <v>249588.28</v>
      </c>
      <c r="F30" s="667">
        <v>111535864049</v>
      </c>
      <c r="G30" s="668">
        <v>1229309121</v>
      </c>
      <c r="H30" s="668">
        <v>2078400</v>
      </c>
      <c r="I30" s="668">
        <v>110306554928</v>
      </c>
      <c r="J30" s="669">
        <v>255507.35000000003</v>
      </c>
      <c r="K30" s="670">
        <v>109530215812</v>
      </c>
      <c r="L30" s="671">
        <v>254159.11000000004</v>
      </c>
      <c r="M30" s="670">
        <v>0</v>
      </c>
      <c r="N30" s="671">
        <v>0</v>
      </c>
      <c r="O30" s="670">
        <v>776339116</v>
      </c>
      <c r="P30" s="671">
        <v>1348.24</v>
      </c>
      <c r="Q30" s="670">
        <v>0</v>
      </c>
      <c r="R30" s="671">
        <v>0</v>
      </c>
      <c r="T30" s="360"/>
      <c r="U30" s="360"/>
    </row>
    <row r="31" spans="1:21" ht="18.95" customHeight="1" x14ac:dyDescent="0.25">
      <c r="A31" s="666" t="s">
        <v>99</v>
      </c>
      <c r="B31" s="667">
        <v>2999654134</v>
      </c>
      <c r="C31" s="668">
        <v>134839245</v>
      </c>
      <c r="D31" s="668">
        <v>2864814889</v>
      </c>
      <c r="E31" s="669">
        <v>6892.33</v>
      </c>
      <c r="F31" s="667">
        <v>3167073130</v>
      </c>
      <c r="G31" s="668">
        <v>131579937</v>
      </c>
      <c r="H31" s="668">
        <v>2078400</v>
      </c>
      <c r="I31" s="668">
        <v>3035493193</v>
      </c>
      <c r="J31" s="669">
        <v>6873.4</v>
      </c>
      <c r="K31" s="670">
        <v>2892061746</v>
      </c>
      <c r="L31" s="671">
        <v>6643.4</v>
      </c>
      <c r="M31" s="670">
        <v>0</v>
      </c>
      <c r="N31" s="671">
        <v>0</v>
      </c>
      <c r="O31" s="670">
        <v>143431447</v>
      </c>
      <c r="P31" s="671">
        <v>230</v>
      </c>
      <c r="Q31" s="670">
        <v>0</v>
      </c>
      <c r="R31" s="671">
        <v>0</v>
      </c>
      <c r="T31" s="360"/>
      <c r="U31" s="360"/>
    </row>
    <row r="32" spans="1:21" ht="18.95" customHeight="1" x14ac:dyDescent="0.25">
      <c r="A32" s="666" t="s">
        <v>100</v>
      </c>
      <c r="B32" s="667">
        <v>1703352511</v>
      </c>
      <c r="C32" s="668">
        <v>97052356</v>
      </c>
      <c r="D32" s="668">
        <v>1606300155</v>
      </c>
      <c r="E32" s="669">
        <v>3706.2099999999996</v>
      </c>
      <c r="F32" s="667">
        <v>1808690366</v>
      </c>
      <c r="G32" s="668">
        <v>80282637</v>
      </c>
      <c r="H32" s="668">
        <v>2078400</v>
      </c>
      <c r="I32" s="668">
        <v>1728407729</v>
      </c>
      <c r="J32" s="669">
        <v>3736.39</v>
      </c>
      <c r="K32" s="670">
        <v>548115665</v>
      </c>
      <c r="L32" s="671">
        <v>1274.1399999999999</v>
      </c>
      <c r="M32" s="670">
        <v>0</v>
      </c>
      <c r="N32" s="671">
        <v>0</v>
      </c>
      <c r="O32" s="670">
        <v>1180292064</v>
      </c>
      <c r="P32" s="671">
        <v>2462.25</v>
      </c>
      <c r="Q32" s="670">
        <v>0</v>
      </c>
      <c r="R32" s="671">
        <v>0</v>
      </c>
      <c r="T32" s="360"/>
      <c r="U32" s="360"/>
    </row>
    <row r="33" spans="1:21" ht="18.95" customHeight="1" x14ac:dyDescent="0.25">
      <c r="A33" s="666" t="s">
        <v>101</v>
      </c>
      <c r="B33" s="667">
        <v>16819563426</v>
      </c>
      <c r="C33" s="668">
        <v>5125724440</v>
      </c>
      <c r="D33" s="668">
        <v>11693838986</v>
      </c>
      <c r="E33" s="669">
        <v>25859.25</v>
      </c>
      <c r="F33" s="667">
        <v>17979384848</v>
      </c>
      <c r="G33" s="668">
        <v>5653322775</v>
      </c>
      <c r="H33" s="668">
        <v>5328225500</v>
      </c>
      <c r="I33" s="668">
        <v>12326062073</v>
      </c>
      <c r="J33" s="669">
        <v>25459.81</v>
      </c>
      <c r="K33" s="670">
        <v>6592441920</v>
      </c>
      <c r="L33" s="671">
        <v>16333.810000000001</v>
      </c>
      <c r="M33" s="670">
        <v>3622148131</v>
      </c>
      <c r="N33" s="671">
        <v>7505</v>
      </c>
      <c r="O33" s="670">
        <v>213414122</v>
      </c>
      <c r="P33" s="671">
        <v>341</v>
      </c>
      <c r="Q33" s="670">
        <v>1898057900</v>
      </c>
      <c r="R33" s="671">
        <v>1280</v>
      </c>
      <c r="T33" s="360"/>
      <c r="U33" s="360"/>
    </row>
    <row r="34" spans="1:21" ht="18.95" customHeight="1" x14ac:dyDescent="0.25">
      <c r="A34" s="666" t="s">
        <v>211</v>
      </c>
      <c r="B34" s="667">
        <v>67422694</v>
      </c>
      <c r="C34" s="668">
        <v>1890912</v>
      </c>
      <c r="D34" s="668">
        <v>65531782</v>
      </c>
      <c r="E34" s="669">
        <v>109</v>
      </c>
      <c r="F34" s="667">
        <v>74288084</v>
      </c>
      <c r="G34" s="668">
        <v>1890912</v>
      </c>
      <c r="H34" s="668">
        <v>0</v>
      </c>
      <c r="I34" s="668">
        <v>72397172</v>
      </c>
      <c r="J34" s="669">
        <v>112</v>
      </c>
      <c r="K34" s="670">
        <v>12295943</v>
      </c>
      <c r="L34" s="671">
        <v>26</v>
      </c>
      <c r="M34" s="670">
        <v>0</v>
      </c>
      <c r="N34" s="671">
        <v>0</v>
      </c>
      <c r="O34" s="670">
        <v>46843629</v>
      </c>
      <c r="P34" s="671">
        <v>78</v>
      </c>
      <c r="Q34" s="670">
        <v>13257600</v>
      </c>
      <c r="R34" s="671">
        <v>8</v>
      </c>
      <c r="T34" s="360"/>
      <c r="U34" s="360"/>
    </row>
    <row r="35" spans="1:21" ht="18.95" customHeight="1" x14ac:dyDescent="0.25">
      <c r="A35" s="666" t="s">
        <v>102</v>
      </c>
      <c r="B35" s="667">
        <v>104584178</v>
      </c>
      <c r="C35" s="668">
        <v>864182</v>
      </c>
      <c r="D35" s="668">
        <v>103719996</v>
      </c>
      <c r="E35" s="669">
        <v>223</v>
      </c>
      <c r="F35" s="667">
        <v>111629554</v>
      </c>
      <c r="G35" s="668">
        <v>864182</v>
      </c>
      <c r="H35" s="668">
        <v>0</v>
      </c>
      <c r="I35" s="668">
        <v>110765372</v>
      </c>
      <c r="J35" s="669">
        <v>212</v>
      </c>
      <c r="K35" s="670">
        <v>16375931</v>
      </c>
      <c r="L35" s="671">
        <v>39</v>
      </c>
      <c r="M35" s="670">
        <v>0</v>
      </c>
      <c r="N35" s="671">
        <v>0</v>
      </c>
      <c r="O35" s="670">
        <v>94389441</v>
      </c>
      <c r="P35" s="671">
        <v>173</v>
      </c>
      <c r="Q35" s="670">
        <v>0</v>
      </c>
      <c r="R35" s="671">
        <v>0</v>
      </c>
      <c r="T35" s="360"/>
      <c r="U35" s="360"/>
    </row>
    <row r="36" spans="1:21" ht="18.95" customHeight="1" x14ac:dyDescent="0.25">
      <c r="A36" s="666" t="s">
        <v>212</v>
      </c>
      <c r="B36" s="667">
        <v>671836604</v>
      </c>
      <c r="C36" s="668">
        <v>2411550</v>
      </c>
      <c r="D36" s="668">
        <v>669425054</v>
      </c>
      <c r="E36" s="669">
        <v>1501.5</v>
      </c>
      <c r="F36" s="667">
        <v>751154526</v>
      </c>
      <c r="G36" s="668">
        <v>7333435</v>
      </c>
      <c r="H36" s="668">
        <v>0</v>
      </c>
      <c r="I36" s="668">
        <v>743821091</v>
      </c>
      <c r="J36" s="669">
        <v>1574.5</v>
      </c>
      <c r="K36" s="670">
        <v>126247329</v>
      </c>
      <c r="L36" s="671">
        <v>300.65999999999985</v>
      </c>
      <c r="M36" s="670">
        <v>0</v>
      </c>
      <c r="N36" s="671">
        <v>0</v>
      </c>
      <c r="O36" s="670">
        <v>615051362</v>
      </c>
      <c r="P36" s="671">
        <v>1272.8400000000001</v>
      </c>
      <c r="Q36" s="670">
        <v>2522400</v>
      </c>
      <c r="R36" s="671">
        <v>1</v>
      </c>
      <c r="T36" s="360"/>
      <c r="U36" s="360"/>
    </row>
    <row r="37" spans="1:21" ht="18.95" customHeight="1" x14ac:dyDescent="0.25">
      <c r="A37" s="666" t="s">
        <v>213</v>
      </c>
      <c r="B37" s="667">
        <v>1980641236</v>
      </c>
      <c r="C37" s="668">
        <v>2604419</v>
      </c>
      <c r="D37" s="668">
        <v>1978036817</v>
      </c>
      <c r="E37" s="669">
        <v>5195</v>
      </c>
      <c r="F37" s="667">
        <v>2059904346</v>
      </c>
      <c r="G37" s="668">
        <v>2818309</v>
      </c>
      <c r="H37" s="668">
        <v>0</v>
      </c>
      <c r="I37" s="668">
        <v>2057086037</v>
      </c>
      <c r="J37" s="669">
        <v>5040</v>
      </c>
      <c r="K37" s="670">
        <v>132658603</v>
      </c>
      <c r="L37" s="671">
        <v>371.30000000000018</v>
      </c>
      <c r="M37" s="670">
        <v>0</v>
      </c>
      <c r="N37" s="671">
        <v>0</v>
      </c>
      <c r="O37" s="670">
        <v>1924427434</v>
      </c>
      <c r="P37" s="671">
        <v>4668.7</v>
      </c>
      <c r="Q37" s="670">
        <v>0</v>
      </c>
      <c r="R37" s="671">
        <v>0</v>
      </c>
      <c r="T37" s="360"/>
      <c r="U37" s="360"/>
    </row>
    <row r="38" spans="1:21" ht="18.95" customHeight="1" x14ac:dyDescent="0.25">
      <c r="A38" s="666" t="s">
        <v>103</v>
      </c>
      <c r="B38" s="667">
        <v>107179686</v>
      </c>
      <c r="C38" s="668">
        <v>93813</v>
      </c>
      <c r="D38" s="668">
        <v>107085873</v>
      </c>
      <c r="E38" s="669">
        <v>195</v>
      </c>
      <c r="F38" s="667">
        <v>108297564</v>
      </c>
      <c r="G38" s="668">
        <v>93813</v>
      </c>
      <c r="H38" s="668">
        <v>0</v>
      </c>
      <c r="I38" s="668">
        <v>108203751</v>
      </c>
      <c r="J38" s="669">
        <v>193</v>
      </c>
      <c r="K38" s="670">
        <v>22089767</v>
      </c>
      <c r="L38" s="671">
        <v>60</v>
      </c>
      <c r="M38" s="670">
        <v>0</v>
      </c>
      <c r="N38" s="671">
        <v>0</v>
      </c>
      <c r="O38" s="670">
        <v>86113984</v>
      </c>
      <c r="P38" s="671">
        <v>133</v>
      </c>
      <c r="Q38" s="670">
        <v>0</v>
      </c>
      <c r="R38" s="671">
        <v>0</v>
      </c>
      <c r="T38" s="360"/>
      <c r="U38" s="360"/>
    </row>
    <row r="39" spans="1:21" ht="18.95" customHeight="1" x14ac:dyDescent="0.25">
      <c r="A39" s="666" t="s">
        <v>104</v>
      </c>
      <c r="B39" s="667">
        <v>171231350</v>
      </c>
      <c r="C39" s="668">
        <v>2315524</v>
      </c>
      <c r="D39" s="668">
        <v>168915826</v>
      </c>
      <c r="E39" s="669">
        <v>321</v>
      </c>
      <c r="F39" s="667">
        <v>179955356</v>
      </c>
      <c r="G39" s="668">
        <v>2315524</v>
      </c>
      <c r="H39" s="668">
        <v>0</v>
      </c>
      <c r="I39" s="668">
        <v>177639832</v>
      </c>
      <c r="J39" s="669">
        <v>296</v>
      </c>
      <c r="K39" s="670">
        <v>18232744</v>
      </c>
      <c r="L39" s="671">
        <v>48</v>
      </c>
      <c r="M39" s="670">
        <v>0</v>
      </c>
      <c r="N39" s="671">
        <v>0</v>
      </c>
      <c r="O39" s="670">
        <v>150750288</v>
      </c>
      <c r="P39" s="671">
        <v>243</v>
      </c>
      <c r="Q39" s="670">
        <v>8656800</v>
      </c>
      <c r="R39" s="671">
        <v>5</v>
      </c>
      <c r="T39" s="360"/>
      <c r="U39" s="360"/>
    </row>
    <row r="40" spans="1:21" ht="18.95" customHeight="1" x14ac:dyDescent="0.25">
      <c r="A40" s="666" t="s">
        <v>105</v>
      </c>
      <c r="B40" s="667">
        <v>137633677</v>
      </c>
      <c r="C40" s="668">
        <v>2003182</v>
      </c>
      <c r="D40" s="668">
        <v>135630495</v>
      </c>
      <c r="E40" s="669">
        <v>257</v>
      </c>
      <c r="F40" s="667">
        <v>144760277</v>
      </c>
      <c r="G40" s="668">
        <v>2003182</v>
      </c>
      <c r="H40" s="668">
        <v>0</v>
      </c>
      <c r="I40" s="668">
        <v>142757095</v>
      </c>
      <c r="J40" s="669">
        <v>251</v>
      </c>
      <c r="K40" s="670">
        <v>19665357</v>
      </c>
      <c r="L40" s="671">
        <v>43</v>
      </c>
      <c r="M40" s="670">
        <v>0</v>
      </c>
      <c r="N40" s="671">
        <v>0</v>
      </c>
      <c r="O40" s="670">
        <v>114334138</v>
      </c>
      <c r="P40" s="671">
        <v>204</v>
      </c>
      <c r="Q40" s="670">
        <v>8757600</v>
      </c>
      <c r="R40" s="671">
        <v>4</v>
      </c>
      <c r="T40" s="360"/>
      <c r="U40" s="360"/>
    </row>
    <row r="41" spans="1:21" ht="18.95" customHeight="1" x14ac:dyDescent="0.25">
      <c r="A41" s="666" t="s">
        <v>106</v>
      </c>
      <c r="B41" s="667">
        <v>107467192</v>
      </c>
      <c r="C41" s="668">
        <v>4094252</v>
      </c>
      <c r="D41" s="668">
        <v>103372940</v>
      </c>
      <c r="E41" s="669">
        <v>278</v>
      </c>
      <c r="F41" s="667">
        <v>112277020</v>
      </c>
      <c r="G41" s="668">
        <v>4136652</v>
      </c>
      <c r="H41" s="668">
        <v>3219600</v>
      </c>
      <c r="I41" s="668">
        <v>108140368</v>
      </c>
      <c r="J41" s="669">
        <v>265.58</v>
      </c>
      <c r="K41" s="670">
        <v>76659101</v>
      </c>
      <c r="L41" s="671">
        <v>185.57999999999998</v>
      </c>
      <c r="M41" s="670">
        <v>0</v>
      </c>
      <c r="N41" s="671">
        <v>0</v>
      </c>
      <c r="O41" s="670">
        <v>31481267</v>
      </c>
      <c r="P41" s="671">
        <v>80</v>
      </c>
      <c r="Q41" s="670">
        <v>0</v>
      </c>
      <c r="R41" s="671">
        <v>0</v>
      </c>
      <c r="T41" s="360"/>
      <c r="U41" s="360"/>
    </row>
    <row r="42" spans="1:21" ht="18.95" customHeight="1" x14ac:dyDescent="0.25">
      <c r="A42" s="666" t="s">
        <v>107</v>
      </c>
      <c r="B42" s="667">
        <v>110013762</v>
      </c>
      <c r="C42" s="668">
        <v>36759400</v>
      </c>
      <c r="D42" s="668">
        <v>73254362</v>
      </c>
      <c r="E42" s="669">
        <v>129</v>
      </c>
      <c r="F42" s="667">
        <v>111380562</v>
      </c>
      <c r="G42" s="668">
        <v>38126200</v>
      </c>
      <c r="H42" s="668">
        <v>37165200</v>
      </c>
      <c r="I42" s="668">
        <v>73254362</v>
      </c>
      <c r="J42" s="669">
        <v>129</v>
      </c>
      <c r="K42" s="670">
        <v>73254362</v>
      </c>
      <c r="L42" s="671">
        <v>129</v>
      </c>
      <c r="M42" s="670">
        <v>0</v>
      </c>
      <c r="N42" s="671">
        <v>0</v>
      </c>
      <c r="O42" s="670">
        <v>0</v>
      </c>
      <c r="P42" s="671">
        <v>0</v>
      </c>
      <c r="Q42" s="670">
        <v>0</v>
      </c>
      <c r="R42" s="671">
        <v>0</v>
      </c>
      <c r="T42" s="360"/>
      <c r="U42" s="360"/>
    </row>
    <row r="43" spans="1:21" ht="18.95" customHeight="1" x14ac:dyDescent="0.25">
      <c r="A43" s="666" t="s">
        <v>424</v>
      </c>
      <c r="B43" s="667">
        <v>12355409</v>
      </c>
      <c r="C43" s="668">
        <v>4966000</v>
      </c>
      <c r="D43" s="668">
        <v>7389409</v>
      </c>
      <c r="E43" s="669">
        <v>12</v>
      </c>
      <c r="F43" s="667">
        <v>12555409</v>
      </c>
      <c r="G43" s="668">
        <v>5166000</v>
      </c>
      <c r="H43" s="668">
        <v>4266000</v>
      </c>
      <c r="I43" s="668">
        <v>7389409</v>
      </c>
      <c r="J43" s="669">
        <v>12</v>
      </c>
      <c r="K43" s="670">
        <v>7389409</v>
      </c>
      <c r="L43" s="671">
        <v>12</v>
      </c>
      <c r="M43" s="670">
        <v>0</v>
      </c>
      <c r="N43" s="671">
        <v>0</v>
      </c>
      <c r="O43" s="670">
        <v>0</v>
      </c>
      <c r="P43" s="671">
        <v>0</v>
      </c>
      <c r="Q43" s="670">
        <v>0</v>
      </c>
      <c r="R43" s="671">
        <v>0</v>
      </c>
      <c r="T43" s="360"/>
      <c r="U43" s="360"/>
    </row>
    <row r="44" spans="1:21" ht="18.95" customHeight="1" x14ac:dyDescent="0.25">
      <c r="A44" s="666" t="s">
        <v>214</v>
      </c>
      <c r="B44" s="667">
        <v>49366102</v>
      </c>
      <c r="C44" s="668">
        <v>1161073</v>
      </c>
      <c r="D44" s="668">
        <v>48205029</v>
      </c>
      <c r="E44" s="669">
        <v>80</v>
      </c>
      <c r="F44" s="667">
        <v>52501092</v>
      </c>
      <c r="G44" s="668">
        <v>1161073</v>
      </c>
      <c r="H44" s="668">
        <v>0</v>
      </c>
      <c r="I44" s="668">
        <v>51340019</v>
      </c>
      <c r="J44" s="669">
        <v>78</v>
      </c>
      <c r="K44" s="670">
        <v>51340019</v>
      </c>
      <c r="L44" s="671">
        <v>78</v>
      </c>
      <c r="M44" s="670">
        <v>0</v>
      </c>
      <c r="N44" s="671">
        <v>0</v>
      </c>
      <c r="O44" s="670">
        <v>0</v>
      </c>
      <c r="P44" s="671">
        <v>0</v>
      </c>
      <c r="Q44" s="670">
        <v>0</v>
      </c>
      <c r="R44" s="671">
        <v>0</v>
      </c>
      <c r="T44" s="360"/>
      <c r="U44" s="360"/>
    </row>
    <row r="45" spans="1:21" ht="18.95" customHeight="1" x14ac:dyDescent="0.25">
      <c r="A45" s="666" t="s">
        <v>873</v>
      </c>
      <c r="B45" s="667">
        <v>0</v>
      </c>
      <c r="C45" s="668">
        <v>0</v>
      </c>
      <c r="D45" s="668">
        <v>0</v>
      </c>
      <c r="E45" s="669">
        <v>0</v>
      </c>
      <c r="F45" s="667">
        <v>24463766</v>
      </c>
      <c r="G45" s="668">
        <v>8752582</v>
      </c>
      <c r="H45" s="668">
        <v>2078400</v>
      </c>
      <c r="I45" s="668">
        <v>15711184</v>
      </c>
      <c r="J45" s="669">
        <v>49.33</v>
      </c>
      <c r="K45" s="670">
        <v>7352519</v>
      </c>
      <c r="L45" s="671">
        <v>22</v>
      </c>
      <c r="M45" s="670">
        <v>0</v>
      </c>
      <c r="N45" s="671">
        <v>0</v>
      </c>
      <c r="O45" s="670">
        <v>8358665</v>
      </c>
      <c r="P45" s="671">
        <v>27.33</v>
      </c>
      <c r="Q45" s="670">
        <v>0</v>
      </c>
      <c r="R45" s="671">
        <v>0</v>
      </c>
      <c r="T45" s="360"/>
      <c r="U45" s="360"/>
    </row>
    <row r="46" spans="1:21" ht="34.5" customHeight="1" x14ac:dyDescent="0.25">
      <c r="A46" s="672" t="s">
        <v>373</v>
      </c>
      <c r="B46" s="667">
        <v>13231838</v>
      </c>
      <c r="C46" s="668">
        <v>1200000</v>
      </c>
      <c r="D46" s="668">
        <v>12031838</v>
      </c>
      <c r="E46" s="669">
        <v>19</v>
      </c>
      <c r="F46" s="667">
        <v>14328698</v>
      </c>
      <c r="G46" s="668">
        <v>1200000</v>
      </c>
      <c r="H46" s="668">
        <v>0</v>
      </c>
      <c r="I46" s="668">
        <v>13128698</v>
      </c>
      <c r="J46" s="669">
        <v>19</v>
      </c>
      <c r="K46" s="670">
        <v>1524207</v>
      </c>
      <c r="L46" s="671">
        <v>4</v>
      </c>
      <c r="M46" s="670">
        <v>0</v>
      </c>
      <c r="N46" s="671">
        <v>0</v>
      </c>
      <c r="O46" s="670">
        <v>4824491</v>
      </c>
      <c r="P46" s="671">
        <v>10</v>
      </c>
      <c r="Q46" s="670">
        <v>6780000</v>
      </c>
      <c r="R46" s="671">
        <v>5</v>
      </c>
      <c r="T46" s="360"/>
      <c r="U46" s="360"/>
    </row>
    <row r="47" spans="1:21" ht="18.95" customHeight="1" x14ac:dyDescent="0.25">
      <c r="A47" s="666" t="s">
        <v>215</v>
      </c>
      <c r="B47" s="667">
        <v>36650494</v>
      </c>
      <c r="C47" s="668">
        <v>16068096</v>
      </c>
      <c r="D47" s="668">
        <v>20582398</v>
      </c>
      <c r="E47" s="669">
        <v>44</v>
      </c>
      <c r="F47" s="667">
        <v>37360047</v>
      </c>
      <c r="G47" s="668">
        <v>16099296</v>
      </c>
      <c r="H47" s="668">
        <v>14721600</v>
      </c>
      <c r="I47" s="668">
        <v>21260751</v>
      </c>
      <c r="J47" s="669">
        <v>42</v>
      </c>
      <c r="K47" s="670">
        <v>1602907</v>
      </c>
      <c r="L47" s="671">
        <v>4</v>
      </c>
      <c r="M47" s="670">
        <v>0</v>
      </c>
      <c r="N47" s="671">
        <v>0</v>
      </c>
      <c r="O47" s="670">
        <v>19657844</v>
      </c>
      <c r="P47" s="671">
        <v>38</v>
      </c>
      <c r="Q47" s="670">
        <v>0</v>
      </c>
      <c r="R47" s="671">
        <v>0</v>
      </c>
      <c r="T47" s="360"/>
      <c r="U47" s="360"/>
    </row>
    <row r="48" spans="1:21" ht="20.25" customHeight="1" x14ac:dyDescent="0.25">
      <c r="A48" s="666" t="s">
        <v>374</v>
      </c>
      <c r="B48" s="667">
        <v>12355659</v>
      </c>
      <c r="C48" s="668">
        <v>300000</v>
      </c>
      <c r="D48" s="668">
        <v>12055659</v>
      </c>
      <c r="E48" s="669">
        <v>24</v>
      </c>
      <c r="F48" s="667">
        <v>14586482</v>
      </c>
      <c r="G48" s="668">
        <v>300000</v>
      </c>
      <c r="H48" s="668">
        <v>0</v>
      </c>
      <c r="I48" s="668">
        <v>14286482</v>
      </c>
      <c r="J48" s="669">
        <v>23</v>
      </c>
      <c r="K48" s="670">
        <v>3078909</v>
      </c>
      <c r="L48" s="671">
        <v>3</v>
      </c>
      <c r="M48" s="670">
        <v>0</v>
      </c>
      <c r="N48" s="671">
        <v>0</v>
      </c>
      <c r="O48" s="670">
        <v>11207573</v>
      </c>
      <c r="P48" s="671">
        <v>20</v>
      </c>
      <c r="Q48" s="670">
        <v>0</v>
      </c>
      <c r="R48" s="671">
        <v>0</v>
      </c>
      <c r="T48" s="360"/>
      <c r="U48" s="360"/>
    </row>
    <row r="49" spans="1:21" ht="18.95" customHeight="1" x14ac:dyDescent="0.25">
      <c r="A49" s="666" t="s">
        <v>108</v>
      </c>
      <c r="B49" s="667">
        <v>179489023</v>
      </c>
      <c r="C49" s="668">
        <v>1357529</v>
      </c>
      <c r="D49" s="668">
        <v>178131494</v>
      </c>
      <c r="E49" s="669">
        <v>417</v>
      </c>
      <c r="F49" s="667">
        <v>188173414</v>
      </c>
      <c r="G49" s="668">
        <v>1357529</v>
      </c>
      <c r="H49" s="668">
        <v>0</v>
      </c>
      <c r="I49" s="668">
        <v>186815885</v>
      </c>
      <c r="J49" s="669">
        <v>406</v>
      </c>
      <c r="K49" s="670">
        <v>105274208</v>
      </c>
      <c r="L49" s="671">
        <v>260</v>
      </c>
      <c r="M49" s="670">
        <v>0</v>
      </c>
      <c r="N49" s="671">
        <v>0</v>
      </c>
      <c r="O49" s="670">
        <v>81541677</v>
      </c>
      <c r="P49" s="671">
        <v>145.99999999999997</v>
      </c>
      <c r="Q49" s="670">
        <v>0</v>
      </c>
      <c r="R49" s="671">
        <v>0</v>
      </c>
      <c r="T49" s="360"/>
      <c r="U49" s="360"/>
    </row>
    <row r="50" spans="1:21" ht="18.95" customHeight="1" x14ac:dyDescent="0.25">
      <c r="A50" s="666" t="s">
        <v>109</v>
      </c>
      <c r="B50" s="667">
        <v>136016966</v>
      </c>
      <c r="C50" s="668">
        <v>209700</v>
      </c>
      <c r="D50" s="668">
        <v>135807266</v>
      </c>
      <c r="E50" s="669">
        <v>210</v>
      </c>
      <c r="F50" s="667">
        <v>142849186</v>
      </c>
      <c r="G50" s="668">
        <v>209700</v>
      </c>
      <c r="H50" s="668">
        <v>0</v>
      </c>
      <c r="I50" s="668">
        <v>142639486</v>
      </c>
      <c r="J50" s="669">
        <v>215</v>
      </c>
      <c r="K50" s="670">
        <v>14166473</v>
      </c>
      <c r="L50" s="671">
        <v>28</v>
      </c>
      <c r="M50" s="670">
        <v>0</v>
      </c>
      <c r="N50" s="671">
        <v>0</v>
      </c>
      <c r="O50" s="670">
        <v>128473013</v>
      </c>
      <c r="P50" s="671">
        <v>187</v>
      </c>
      <c r="Q50" s="670">
        <v>0</v>
      </c>
      <c r="R50" s="671">
        <v>0</v>
      </c>
      <c r="T50" s="360"/>
      <c r="U50" s="360"/>
    </row>
    <row r="51" spans="1:21" ht="18.95" customHeight="1" x14ac:dyDescent="0.25">
      <c r="A51" s="666" t="s">
        <v>375</v>
      </c>
      <c r="B51" s="667">
        <v>240606863</v>
      </c>
      <c r="C51" s="668">
        <v>2393784</v>
      </c>
      <c r="D51" s="668">
        <v>238213079</v>
      </c>
      <c r="E51" s="669">
        <v>335</v>
      </c>
      <c r="F51" s="667">
        <v>260649779</v>
      </c>
      <c r="G51" s="668">
        <v>2393784</v>
      </c>
      <c r="H51" s="668">
        <v>0</v>
      </c>
      <c r="I51" s="668">
        <v>258255995</v>
      </c>
      <c r="J51" s="669">
        <v>333</v>
      </c>
      <c r="K51" s="670">
        <v>28596591</v>
      </c>
      <c r="L51" s="671">
        <v>54</v>
      </c>
      <c r="M51" s="670">
        <v>229659404</v>
      </c>
      <c r="N51" s="671">
        <v>279</v>
      </c>
      <c r="O51" s="670">
        <v>0</v>
      </c>
      <c r="P51" s="671">
        <v>0</v>
      </c>
      <c r="Q51" s="670">
        <v>0</v>
      </c>
      <c r="R51" s="671">
        <v>0</v>
      </c>
      <c r="T51" s="360"/>
      <c r="U51" s="360"/>
    </row>
    <row r="52" spans="1:21" ht="18.95" customHeight="1" x14ac:dyDescent="0.25">
      <c r="A52" s="666" t="s">
        <v>376</v>
      </c>
      <c r="B52" s="667">
        <v>73754267</v>
      </c>
      <c r="C52" s="668">
        <v>5400510</v>
      </c>
      <c r="D52" s="668">
        <v>68353757</v>
      </c>
      <c r="E52" s="669">
        <v>133.1</v>
      </c>
      <c r="F52" s="667">
        <v>84549112</v>
      </c>
      <c r="G52" s="668">
        <v>6256557</v>
      </c>
      <c r="H52" s="668">
        <v>0</v>
      </c>
      <c r="I52" s="668">
        <v>78292555</v>
      </c>
      <c r="J52" s="669">
        <v>147.19999999999999</v>
      </c>
      <c r="K52" s="670">
        <v>78292555</v>
      </c>
      <c r="L52" s="671">
        <v>147.19999999999999</v>
      </c>
      <c r="M52" s="670">
        <v>0</v>
      </c>
      <c r="N52" s="671">
        <v>0</v>
      </c>
      <c r="O52" s="670">
        <v>0</v>
      </c>
      <c r="P52" s="671">
        <v>0</v>
      </c>
      <c r="Q52" s="670">
        <v>0</v>
      </c>
      <c r="R52" s="671">
        <v>0</v>
      </c>
      <c r="T52" s="360"/>
      <c r="U52" s="360"/>
    </row>
    <row r="53" spans="1:21" ht="18.95" customHeight="1" x14ac:dyDescent="0.25">
      <c r="A53" s="666" t="s">
        <v>412</v>
      </c>
      <c r="B53" s="667">
        <v>101778730</v>
      </c>
      <c r="C53" s="668">
        <v>579433</v>
      </c>
      <c r="D53" s="668">
        <v>101199297</v>
      </c>
      <c r="E53" s="669">
        <v>203</v>
      </c>
      <c r="F53" s="667">
        <v>139545994</v>
      </c>
      <c r="G53" s="668">
        <v>579433</v>
      </c>
      <c r="H53" s="668">
        <v>0</v>
      </c>
      <c r="I53" s="668">
        <v>138966561</v>
      </c>
      <c r="J53" s="669">
        <v>221</v>
      </c>
      <c r="K53" s="670">
        <v>138966561</v>
      </c>
      <c r="L53" s="671">
        <v>221</v>
      </c>
      <c r="M53" s="670">
        <v>0</v>
      </c>
      <c r="N53" s="671">
        <v>0</v>
      </c>
      <c r="O53" s="670">
        <v>0</v>
      </c>
      <c r="P53" s="671">
        <v>0</v>
      </c>
      <c r="Q53" s="670">
        <v>0</v>
      </c>
      <c r="R53" s="671">
        <v>0</v>
      </c>
      <c r="T53" s="360"/>
      <c r="U53" s="360"/>
    </row>
    <row r="54" spans="1:21" ht="18.95" customHeight="1" x14ac:dyDescent="0.25">
      <c r="A54" s="666" t="s">
        <v>285</v>
      </c>
      <c r="B54" s="667">
        <v>331714614</v>
      </c>
      <c r="C54" s="668">
        <v>26898794</v>
      </c>
      <c r="D54" s="668">
        <v>304815820</v>
      </c>
      <c r="E54" s="669">
        <v>495</v>
      </c>
      <c r="F54" s="667">
        <v>332771814</v>
      </c>
      <c r="G54" s="668">
        <v>27955994</v>
      </c>
      <c r="H54" s="668">
        <v>26092800</v>
      </c>
      <c r="I54" s="668">
        <v>304815820</v>
      </c>
      <c r="J54" s="669">
        <v>495</v>
      </c>
      <c r="K54" s="670">
        <v>304815820</v>
      </c>
      <c r="L54" s="671">
        <v>495</v>
      </c>
      <c r="M54" s="670">
        <v>0</v>
      </c>
      <c r="N54" s="671">
        <v>0</v>
      </c>
      <c r="O54" s="670">
        <v>0</v>
      </c>
      <c r="P54" s="671">
        <v>0</v>
      </c>
      <c r="Q54" s="670">
        <v>0</v>
      </c>
      <c r="R54" s="671">
        <v>0</v>
      </c>
      <c r="T54" s="360"/>
      <c r="U54" s="360"/>
    </row>
    <row r="55" spans="1:21" ht="8.25" customHeight="1" thickBot="1" x14ac:dyDescent="0.3">
      <c r="A55" s="673"/>
      <c r="B55" s="667"/>
      <c r="C55" s="668"/>
      <c r="D55" s="668"/>
      <c r="E55" s="669"/>
      <c r="F55" s="667"/>
      <c r="G55" s="668"/>
      <c r="H55" s="668"/>
      <c r="I55" s="668"/>
      <c r="J55" s="669"/>
      <c r="K55" s="670"/>
      <c r="L55" s="671"/>
      <c r="M55" s="670"/>
      <c r="N55" s="671"/>
      <c r="O55" s="670"/>
      <c r="P55" s="671"/>
      <c r="Q55" s="670"/>
      <c r="R55" s="671"/>
      <c r="T55" s="360"/>
      <c r="U55" s="360"/>
    </row>
    <row r="56" spans="1:21" ht="45" customHeight="1" thickBot="1" x14ac:dyDescent="0.25">
      <c r="A56" s="674" t="s">
        <v>240</v>
      </c>
      <c r="B56" s="675">
        <v>209795861373</v>
      </c>
      <c r="C56" s="676">
        <v>9539020612</v>
      </c>
      <c r="D56" s="676">
        <v>200256840761</v>
      </c>
      <c r="E56" s="677">
        <v>469737</v>
      </c>
      <c r="F56" s="675">
        <v>227437020198</v>
      </c>
      <c r="G56" s="676">
        <v>10183468569</v>
      </c>
      <c r="H56" s="676">
        <v>5836213345</v>
      </c>
      <c r="I56" s="676">
        <v>217253551629</v>
      </c>
      <c r="J56" s="677">
        <v>475368.93000000011</v>
      </c>
      <c r="K56" s="675">
        <v>135593271801</v>
      </c>
      <c r="L56" s="678">
        <v>316190.82000000007</v>
      </c>
      <c r="M56" s="675">
        <v>48563717447</v>
      </c>
      <c r="N56" s="678">
        <v>92197</v>
      </c>
      <c r="O56" s="675">
        <v>31055602481</v>
      </c>
      <c r="P56" s="678">
        <v>65581.11</v>
      </c>
      <c r="Q56" s="675">
        <v>2040959900</v>
      </c>
      <c r="R56" s="678">
        <v>1400</v>
      </c>
      <c r="T56" s="360"/>
      <c r="U56" s="360"/>
    </row>
    <row r="57" spans="1:21" ht="21" customHeight="1" x14ac:dyDescent="0.2">
      <c r="A57" s="679" t="s">
        <v>377</v>
      </c>
    </row>
    <row r="58" spans="1:21" ht="12.75" x14ac:dyDescent="0.2">
      <c r="A58" s="66"/>
      <c r="K58" s="360"/>
      <c r="L58" s="360"/>
      <c r="M58" s="360"/>
      <c r="N58" s="360"/>
      <c r="O58" s="360"/>
      <c r="P58" s="360"/>
      <c r="Q58" s="360"/>
      <c r="R58" s="360"/>
    </row>
    <row r="59" spans="1:21" s="361" customFormat="1" ht="12.75" customHeight="1" x14ac:dyDescent="0.2">
      <c r="B59" s="362"/>
      <c r="C59" s="362"/>
      <c r="D59" s="362"/>
      <c r="E59" s="362"/>
      <c r="F59" s="362"/>
      <c r="G59" s="362"/>
      <c r="H59" s="362"/>
      <c r="I59" s="362"/>
      <c r="J59" s="362"/>
      <c r="K59" s="362"/>
      <c r="L59" s="362"/>
      <c r="M59" s="362"/>
      <c r="N59" s="362"/>
      <c r="O59" s="362"/>
      <c r="P59" s="362"/>
      <c r="Q59" s="362"/>
      <c r="R59" s="362"/>
    </row>
    <row r="60" spans="1:21" s="361" customFormat="1" ht="12.75" customHeight="1" x14ac:dyDescent="0.2">
      <c r="B60" s="362"/>
      <c r="C60" s="362"/>
      <c r="D60" s="362"/>
      <c r="E60" s="362"/>
      <c r="F60" s="362"/>
      <c r="G60" s="362"/>
      <c r="H60" s="362"/>
      <c r="I60" s="362"/>
      <c r="J60" s="362"/>
      <c r="K60" s="362"/>
      <c r="L60" s="362"/>
    </row>
    <row r="61" spans="1:21" ht="12.75" customHeight="1" x14ac:dyDescent="0.2">
      <c r="A61" s="66"/>
      <c r="I61" s="360"/>
      <c r="J61" s="360"/>
      <c r="K61" s="360"/>
      <c r="L61" s="360"/>
      <c r="M61" s="360"/>
      <c r="N61" s="360"/>
      <c r="O61" s="360"/>
      <c r="P61" s="360"/>
      <c r="Q61" s="360"/>
      <c r="R61" s="360"/>
    </row>
    <row r="67" spans="11:11" x14ac:dyDescent="0.25">
      <c r="K67" s="360"/>
    </row>
  </sheetData>
  <mergeCells count="8">
    <mergeCell ref="A3:R3"/>
    <mergeCell ref="B5:E5"/>
    <mergeCell ref="F5:R5"/>
    <mergeCell ref="K6:R6"/>
    <mergeCell ref="K7:L7"/>
    <mergeCell ref="M7:N7"/>
    <mergeCell ref="O7:P7"/>
    <mergeCell ref="Q7:R7"/>
  </mergeCells>
  <phoneticPr fontId="0" type="noConversion"/>
  <printOptions horizontalCentered="1" verticalCentered="1"/>
  <pageMargins left="0.31496062992125984" right="0.19685039370078741" top="0.39370078740157483" bottom="0.31496062992125984" header="0.15748031496062992" footer="0.19685039370078741"/>
  <pageSetup paperSize="9" scale="48" pageOrder="overThenDown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="68" zoomScaleNormal="68" workbookViewId="0">
      <selection activeCell="A5" sqref="A5:R56"/>
    </sheetView>
  </sheetViews>
  <sheetFormatPr defaultColWidth="6.7109375" defaultRowHeight="15.75" x14ac:dyDescent="0.25"/>
  <cols>
    <col min="1" max="1" width="59.42578125" style="68" customWidth="1"/>
    <col min="2" max="2" width="21.42578125" style="66" customWidth="1"/>
    <col min="3" max="3" width="15.140625" style="66" customWidth="1"/>
    <col min="4" max="4" width="16.85546875" style="66" customWidth="1"/>
    <col min="5" max="5" width="8.140625" style="66" customWidth="1"/>
    <col min="6" max="6" width="20.5703125" style="66" customWidth="1"/>
    <col min="7" max="8" width="15.140625" style="66" customWidth="1"/>
    <col min="9" max="9" width="16.7109375" style="66" customWidth="1"/>
    <col min="10" max="10" width="8.5703125" style="66" customWidth="1"/>
    <col min="11" max="11" width="18.140625" style="66" customWidth="1"/>
    <col min="12" max="12" width="8.42578125" style="66" customWidth="1"/>
    <col min="13" max="13" width="19.28515625" style="66" customWidth="1"/>
    <col min="14" max="14" width="8.5703125" style="66" customWidth="1"/>
    <col min="15" max="15" width="17.85546875" style="66" customWidth="1"/>
    <col min="16" max="16" width="8" style="66" customWidth="1"/>
    <col min="17" max="17" width="14.28515625" style="66" customWidth="1"/>
    <col min="18" max="18" width="11.5703125" style="66" customWidth="1"/>
    <col min="19" max="19" width="6.7109375" style="66"/>
    <col min="20" max="21" width="13.5703125" style="66" customWidth="1"/>
    <col min="22" max="256" width="6.7109375" style="66"/>
    <col min="257" max="257" width="59.42578125" style="66" customWidth="1"/>
    <col min="258" max="258" width="21.42578125" style="66" customWidth="1"/>
    <col min="259" max="259" width="15.140625" style="66" customWidth="1"/>
    <col min="260" max="260" width="16.85546875" style="66" customWidth="1"/>
    <col min="261" max="261" width="8.140625" style="66" customWidth="1"/>
    <col min="262" max="262" width="20.5703125" style="66" customWidth="1"/>
    <col min="263" max="264" width="15.140625" style="66" customWidth="1"/>
    <col min="265" max="265" width="16.7109375" style="66" customWidth="1"/>
    <col min="266" max="266" width="8.5703125" style="66" customWidth="1"/>
    <col min="267" max="267" width="18.140625" style="66" customWidth="1"/>
    <col min="268" max="268" width="8.42578125" style="66" customWidth="1"/>
    <col min="269" max="269" width="19.28515625" style="66" customWidth="1"/>
    <col min="270" max="270" width="8.5703125" style="66" customWidth="1"/>
    <col min="271" max="271" width="17.85546875" style="66" customWidth="1"/>
    <col min="272" max="272" width="8" style="66" customWidth="1"/>
    <col min="273" max="273" width="14.28515625" style="66" customWidth="1"/>
    <col min="274" max="274" width="11.5703125" style="66" customWidth="1"/>
    <col min="275" max="275" width="6.7109375" style="66"/>
    <col min="276" max="277" width="13.5703125" style="66" customWidth="1"/>
    <col min="278" max="512" width="6.7109375" style="66"/>
    <col min="513" max="513" width="59.42578125" style="66" customWidth="1"/>
    <col min="514" max="514" width="21.42578125" style="66" customWidth="1"/>
    <col min="515" max="515" width="15.140625" style="66" customWidth="1"/>
    <col min="516" max="516" width="16.85546875" style="66" customWidth="1"/>
    <col min="517" max="517" width="8.140625" style="66" customWidth="1"/>
    <col min="518" max="518" width="20.5703125" style="66" customWidth="1"/>
    <col min="519" max="520" width="15.140625" style="66" customWidth="1"/>
    <col min="521" max="521" width="16.7109375" style="66" customWidth="1"/>
    <col min="522" max="522" width="8.5703125" style="66" customWidth="1"/>
    <col min="523" max="523" width="18.140625" style="66" customWidth="1"/>
    <col min="524" max="524" width="8.42578125" style="66" customWidth="1"/>
    <col min="525" max="525" width="19.28515625" style="66" customWidth="1"/>
    <col min="526" max="526" width="8.5703125" style="66" customWidth="1"/>
    <col min="527" max="527" width="17.85546875" style="66" customWidth="1"/>
    <col min="528" max="528" width="8" style="66" customWidth="1"/>
    <col min="529" max="529" width="14.28515625" style="66" customWidth="1"/>
    <col min="530" max="530" width="11.5703125" style="66" customWidth="1"/>
    <col min="531" max="531" width="6.7109375" style="66"/>
    <col min="532" max="533" width="13.5703125" style="66" customWidth="1"/>
    <col min="534" max="768" width="6.7109375" style="66"/>
    <col min="769" max="769" width="59.42578125" style="66" customWidth="1"/>
    <col min="770" max="770" width="21.42578125" style="66" customWidth="1"/>
    <col min="771" max="771" width="15.140625" style="66" customWidth="1"/>
    <col min="772" max="772" width="16.85546875" style="66" customWidth="1"/>
    <col min="773" max="773" width="8.140625" style="66" customWidth="1"/>
    <col min="774" max="774" width="20.5703125" style="66" customWidth="1"/>
    <col min="775" max="776" width="15.140625" style="66" customWidth="1"/>
    <col min="777" max="777" width="16.7109375" style="66" customWidth="1"/>
    <col min="778" max="778" width="8.5703125" style="66" customWidth="1"/>
    <col min="779" max="779" width="18.140625" style="66" customWidth="1"/>
    <col min="780" max="780" width="8.42578125" style="66" customWidth="1"/>
    <col min="781" max="781" width="19.28515625" style="66" customWidth="1"/>
    <col min="782" max="782" width="8.5703125" style="66" customWidth="1"/>
    <col min="783" max="783" width="17.85546875" style="66" customWidth="1"/>
    <col min="784" max="784" width="8" style="66" customWidth="1"/>
    <col min="785" max="785" width="14.28515625" style="66" customWidth="1"/>
    <col min="786" max="786" width="11.5703125" style="66" customWidth="1"/>
    <col min="787" max="787" width="6.7109375" style="66"/>
    <col min="788" max="789" width="13.5703125" style="66" customWidth="1"/>
    <col min="790" max="1024" width="6.7109375" style="66"/>
    <col min="1025" max="1025" width="59.42578125" style="66" customWidth="1"/>
    <col min="1026" max="1026" width="21.42578125" style="66" customWidth="1"/>
    <col min="1027" max="1027" width="15.140625" style="66" customWidth="1"/>
    <col min="1028" max="1028" width="16.85546875" style="66" customWidth="1"/>
    <col min="1029" max="1029" width="8.140625" style="66" customWidth="1"/>
    <col min="1030" max="1030" width="20.5703125" style="66" customWidth="1"/>
    <col min="1031" max="1032" width="15.140625" style="66" customWidth="1"/>
    <col min="1033" max="1033" width="16.7109375" style="66" customWidth="1"/>
    <col min="1034" max="1034" width="8.5703125" style="66" customWidth="1"/>
    <col min="1035" max="1035" width="18.140625" style="66" customWidth="1"/>
    <col min="1036" max="1036" width="8.42578125" style="66" customWidth="1"/>
    <col min="1037" max="1037" width="19.28515625" style="66" customWidth="1"/>
    <col min="1038" max="1038" width="8.5703125" style="66" customWidth="1"/>
    <col min="1039" max="1039" width="17.85546875" style="66" customWidth="1"/>
    <col min="1040" max="1040" width="8" style="66" customWidth="1"/>
    <col min="1041" max="1041" width="14.28515625" style="66" customWidth="1"/>
    <col min="1042" max="1042" width="11.5703125" style="66" customWidth="1"/>
    <col min="1043" max="1043" width="6.7109375" style="66"/>
    <col min="1044" max="1045" width="13.5703125" style="66" customWidth="1"/>
    <col min="1046" max="1280" width="6.7109375" style="66"/>
    <col min="1281" max="1281" width="59.42578125" style="66" customWidth="1"/>
    <col min="1282" max="1282" width="21.42578125" style="66" customWidth="1"/>
    <col min="1283" max="1283" width="15.140625" style="66" customWidth="1"/>
    <col min="1284" max="1284" width="16.85546875" style="66" customWidth="1"/>
    <col min="1285" max="1285" width="8.140625" style="66" customWidth="1"/>
    <col min="1286" max="1286" width="20.5703125" style="66" customWidth="1"/>
    <col min="1287" max="1288" width="15.140625" style="66" customWidth="1"/>
    <col min="1289" max="1289" width="16.7109375" style="66" customWidth="1"/>
    <col min="1290" max="1290" width="8.5703125" style="66" customWidth="1"/>
    <col min="1291" max="1291" width="18.140625" style="66" customWidth="1"/>
    <col min="1292" max="1292" width="8.42578125" style="66" customWidth="1"/>
    <col min="1293" max="1293" width="19.28515625" style="66" customWidth="1"/>
    <col min="1294" max="1294" width="8.5703125" style="66" customWidth="1"/>
    <col min="1295" max="1295" width="17.85546875" style="66" customWidth="1"/>
    <col min="1296" max="1296" width="8" style="66" customWidth="1"/>
    <col min="1297" max="1297" width="14.28515625" style="66" customWidth="1"/>
    <col min="1298" max="1298" width="11.5703125" style="66" customWidth="1"/>
    <col min="1299" max="1299" width="6.7109375" style="66"/>
    <col min="1300" max="1301" width="13.5703125" style="66" customWidth="1"/>
    <col min="1302" max="1536" width="6.7109375" style="66"/>
    <col min="1537" max="1537" width="59.42578125" style="66" customWidth="1"/>
    <col min="1538" max="1538" width="21.42578125" style="66" customWidth="1"/>
    <col min="1539" max="1539" width="15.140625" style="66" customWidth="1"/>
    <col min="1540" max="1540" width="16.85546875" style="66" customWidth="1"/>
    <col min="1541" max="1541" width="8.140625" style="66" customWidth="1"/>
    <col min="1542" max="1542" width="20.5703125" style="66" customWidth="1"/>
    <col min="1543" max="1544" width="15.140625" style="66" customWidth="1"/>
    <col min="1545" max="1545" width="16.7109375" style="66" customWidth="1"/>
    <col min="1546" max="1546" width="8.5703125" style="66" customWidth="1"/>
    <col min="1547" max="1547" width="18.140625" style="66" customWidth="1"/>
    <col min="1548" max="1548" width="8.42578125" style="66" customWidth="1"/>
    <col min="1549" max="1549" width="19.28515625" style="66" customWidth="1"/>
    <col min="1550" max="1550" width="8.5703125" style="66" customWidth="1"/>
    <col min="1551" max="1551" width="17.85546875" style="66" customWidth="1"/>
    <col min="1552" max="1552" width="8" style="66" customWidth="1"/>
    <col min="1553" max="1553" width="14.28515625" style="66" customWidth="1"/>
    <col min="1554" max="1554" width="11.5703125" style="66" customWidth="1"/>
    <col min="1555" max="1555" width="6.7109375" style="66"/>
    <col min="1556" max="1557" width="13.5703125" style="66" customWidth="1"/>
    <col min="1558" max="1792" width="6.7109375" style="66"/>
    <col min="1793" max="1793" width="59.42578125" style="66" customWidth="1"/>
    <col min="1794" max="1794" width="21.42578125" style="66" customWidth="1"/>
    <col min="1795" max="1795" width="15.140625" style="66" customWidth="1"/>
    <col min="1796" max="1796" width="16.85546875" style="66" customWidth="1"/>
    <col min="1797" max="1797" width="8.140625" style="66" customWidth="1"/>
    <col min="1798" max="1798" width="20.5703125" style="66" customWidth="1"/>
    <col min="1799" max="1800" width="15.140625" style="66" customWidth="1"/>
    <col min="1801" max="1801" width="16.7109375" style="66" customWidth="1"/>
    <col min="1802" max="1802" width="8.5703125" style="66" customWidth="1"/>
    <col min="1803" max="1803" width="18.140625" style="66" customWidth="1"/>
    <col min="1804" max="1804" width="8.42578125" style="66" customWidth="1"/>
    <col min="1805" max="1805" width="19.28515625" style="66" customWidth="1"/>
    <col min="1806" max="1806" width="8.5703125" style="66" customWidth="1"/>
    <col min="1807" max="1807" width="17.85546875" style="66" customWidth="1"/>
    <col min="1808" max="1808" width="8" style="66" customWidth="1"/>
    <col min="1809" max="1809" width="14.28515625" style="66" customWidth="1"/>
    <col min="1810" max="1810" width="11.5703125" style="66" customWidth="1"/>
    <col min="1811" max="1811" width="6.7109375" style="66"/>
    <col min="1812" max="1813" width="13.5703125" style="66" customWidth="1"/>
    <col min="1814" max="2048" width="6.7109375" style="66"/>
    <col min="2049" max="2049" width="59.42578125" style="66" customWidth="1"/>
    <col min="2050" max="2050" width="21.42578125" style="66" customWidth="1"/>
    <col min="2051" max="2051" width="15.140625" style="66" customWidth="1"/>
    <col min="2052" max="2052" width="16.85546875" style="66" customWidth="1"/>
    <col min="2053" max="2053" width="8.140625" style="66" customWidth="1"/>
    <col min="2054" max="2054" width="20.5703125" style="66" customWidth="1"/>
    <col min="2055" max="2056" width="15.140625" style="66" customWidth="1"/>
    <col min="2057" max="2057" width="16.7109375" style="66" customWidth="1"/>
    <col min="2058" max="2058" width="8.5703125" style="66" customWidth="1"/>
    <col min="2059" max="2059" width="18.140625" style="66" customWidth="1"/>
    <col min="2060" max="2060" width="8.42578125" style="66" customWidth="1"/>
    <col min="2061" max="2061" width="19.28515625" style="66" customWidth="1"/>
    <col min="2062" max="2062" width="8.5703125" style="66" customWidth="1"/>
    <col min="2063" max="2063" width="17.85546875" style="66" customWidth="1"/>
    <col min="2064" max="2064" width="8" style="66" customWidth="1"/>
    <col min="2065" max="2065" width="14.28515625" style="66" customWidth="1"/>
    <col min="2066" max="2066" width="11.5703125" style="66" customWidth="1"/>
    <col min="2067" max="2067" width="6.7109375" style="66"/>
    <col min="2068" max="2069" width="13.5703125" style="66" customWidth="1"/>
    <col min="2070" max="2304" width="6.7109375" style="66"/>
    <col min="2305" max="2305" width="59.42578125" style="66" customWidth="1"/>
    <col min="2306" max="2306" width="21.42578125" style="66" customWidth="1"/>
    <col min="2307" max="2307" width="15.140625" style="66" customWidth="1"/>
    <col min="2308" max="2308" width="16.85546875" style="66" customWidth="1"/>
    <col min="2309" max="2309" width="8.140625" style="66" customWidth="1"/>
    <col min="2310" max="2310" width="20.5703125" style="66" customWidth="1"/>
    <col min="2311" max="2312" width="15.140625" style="66" customWidth="1"/>
    <col min="2313" max="2313" width="16.7109375" style="66" customWidth="1"/>
    <col min="2314" max="2314" width="8.5703125" style="66" customWidth="1"/>
    <col min="2315" max="2315" width="18.140625" style="66" customWidth="1"/>
    <col min="2316" max="2316" width="8.42578125" style="66" customWidth="1"/>
    <col min="2317" max="2317" width="19.28515625" style="66" customWidth="1"/>
    <col min="2318" max="2318" width="8.5703125" style="66" customWidth="1"/>
    <col min="2319" max="2319" width="17.85546875" style="66" customWidth="1"/>
    <col min="2320" max="2320" width="8" style="66" customWidth="1"/>
    <col min="2321" max="2321" width="14.28515625" style="66" customWidth="1"/>
    <col min="2322" max="2322" width="11.5703125" style="66" customWidth="1"/>
    <col min="2323" max="2323" width="6.7109375" style="66"/>
    <col min="2324" max="2325" width="13.5703125" style="66" customWidth="1"/>
    <col min="2326" max="2560" width="6.7109375" style="66"/>
    <col min="2561" max="2561" width="59.42578125" style="66" customWidth="1"/>
    <col min="2562" max="2562" width="21.42578125" style="66" customWidth="1"/>
    <col min="2563" max="2563" width="15.140625" style="66" customWidth="1"/>
    <col min="2564" max="2564" width="16.85546875" style="66" customWidth="1"/>
    <col min="2565" max="2565" width="8.140625" style="66" customWidth="1"/>
    <col min="2566" max="2566" width="20.5703125" style="66" customWidth="1"/>
    <col min="2567" max="2568" width="15.140625" style="66" customWidth="1"/>
    <col min="2569" max="2569" width="16.7109375" style="66" customWidth="1"/>
    <col min="2570" max="2570" width="8.5703125" style="66" customWidth="1"/>
    <col min="2571" max="2571" width="18.140625" style="66" customWidth="1"/>
    <col min="2572" max="2572" width="8.42578125" style="66" customWidth="1"/>
    <col min="2573" max="2573" width="19.28515625" style="66" customWidth="1"/>
    <col min="2574" max="2574" width="8.5703125" style="66" customWidth="1"/>
    <col min="2575" max="2575" width="17.85546875" style="66" customWidth="1"/>
    <col min="2576" max="2576" width="8" style="66" customWidth="1"/>
    <col min="2577" max="2577" width="14.28515625" style="66" customWidth="1"/>
    <col min="2578" max="2578" width="11.5703125" style="66" customWidth="1"/>
    <col min="2579" max="2579" width="6.7109375" style="66"/>
    <col min="2580" max="2581" width="13.5703125" style="66" customWidth="1"/>
    <col min="2582" max="2816" width="6.7109375" style="66"/>
    <col min="2817" max="2817" width="59.42578125" style="66" customWidth="1"/>
    <col min="2818" max="2818" width="21.42578125" style="66" customWidth="1"/>
    <col min="2819" max="2819" width="15.140625" style="66" customWidth="1"/>
    <col min="2820" max="2820" width="16.85546875" style="66" customWidth="1"/>
    <col min="2821" max="2821" width="8.140625" style="66" customWidth="1"/>
    <col min="2822" max="2822" width="20.5703125" style="66" customWidth="1"/>
    <col min="2823" max="2824" width="15.140625" style="66" customWidth="1"/>
    <col min="2825" max="2825" width="16.7109375" style="66" customWidth="1"/>
    <col min="2826" max="2826" width="8.5703125" style="66" customWidth="1"/>
    <col min="2827" max="2827" width="18.140625" style="66" customWidth="1"/>
    <col min="2828" max="2828" width="8.42578125" style="66" customWidth="1"/>
    <col min="2829" max="2829" width="19.28515625" style="66" customWidth="1"/>
    <col min="2830" max="2830" width="8.5703125" style="66" customWidth="1"/>
    <col min="2831" max="2831" width="17.85546875" style="66" customWidth="1"/>
    <col min="2832" max="2832" width="8" style="66" customWidth="1"/>
    <col min="2833" max="2833" width="14.28515625" style="66" customWidth="1"/>
    <col min="2834" max="2834" width="11.5703125" style="66" customWidth="1"/>
    <col min="2835" max="2835" width="6.7109375" style="66"/>
    <col min="2836" max="2837" width="13.5703125" style="66" customWidth="1"/>
    <col min="2838" max="3072" width="6.7109375" style="66"/>
    <col min="3073" max="3073" width="59.42578125" style="66" customWidth="1"/>
    <col min="3074" max="3074" width="21.42578125" style="66" customWidth="1"/>
    <col min="3075" max="3075" width="15.140625" style="66" customWidth="1"/>
    <col min="3076" max="3076" width="16.85546875" style="66" customWidth="1"/>
    <col min="3077" max="3077" width="8.140625" style="66" customWidth="1"/>
    <col min="3078" max="3078" width="20.5703125" style="66" customWidth="1"/>
    <col min="3079" max="3080" width="15.140625" style="66" customWidth="1"/>
    <col min="3081" max="3081" width="16.7109375" style="66" customWidth="1"/>
    <col min="3082" max="3082" width="8.5703125" style="66" customWidth="1"/>
    <col min="3083" max="3083" width="18.140625" style="66" customWidth="1"/>
    <col min="3084" max="3084" width="8.42578125" style="66" customWidth="1"/>
    <col min="3085" max="3085" width="19.28515625" style="66" customWidth="1"/>
    <col min="3086" max="3086" width="8.5703125" style="66" customWidth="1"/>
    <col min="3087" max="3087" width="17.85546875" style="66" customWidth="1"/>
    <col min="3088" max="3088" width="8" style="66" customWidth="1"/>
    <col min="3089" max="3089" width="14.28515625" style="66" customWidth="1"/>
    <col min="3090" max="3090" width="11.5703125" style="66" customWidth="1"/>
    <col min="3091" max="3091" width="6.7109375" style="66"/>
    <col min="3092" max="3093" width="13.5703125" style="66" customWidth="1"/>
    <col min="3094" max="3328" width="6.7109375" style="66"/>
    <col min="3329" max="3329" width="59.42578125" style="66" customWidth="1"/>
    <col min="3330" max="3330" width="21.42578125" style="66" customWidth="1"/>
    <col min="3331" max="3331" width="15.140625" style="66" customWidth="1"/>
    <col min="3332" max="3332" width="16.85546875" style="66" customWidth="1"/>
    <col min="3333" max="3333" width="8.140625" style="66" customWidth="1"/>
    <col min="3334" max="3334" width="20.5703125" style="66" customWidth="1"/>
    <col min="3335" max="3336" width="15.140625" style="66" customWidth="1"/>
    <col min="3337" max="3337" width="16.7109375" style="66" customWidth="1"/>
    <col min="3338" max="3338" width="8.5703125" style="66" customWidth="1"/>
    <col min="3339" max="3339" width="18.140625" style="66" customWidth="1"/>
    <col min="3340" max="3340" width="8.42578125" style="66" customWidth="1"/>
    <col min="3341" max="3341" width="19.28515625" style="66" customWidth="1"/>
    <col min="3342" max="3342" width="8.5703125" style="66" customWidth="1"/>
    <col min="3343" max="3343" width="17.85546875" style="66" customWidth="1"/>
    <col min="3344" max="3344" width="8" style="66" customWidth="1"/>
    <col min="3345" max="3345" width="14.28515625" style="66" customWidth="1"/>
    <col min="3346" max="3346" width="11.5703125" style="66" customWidth="1"/>
    <col min="3347" max="3347" width="6.7109375" style="66"/>
    <col min="3348" max="3349" width="13.5703125" style="66" customWidth="1"/>
    <col min="3350" max="3584" width="6.7109375" style="66"/>
    <col min="3585" max="3585" width="59.42578125" style="66" customWidth="1"/>
    <col min="3586" max="3586" width="21.42578125" style="66" customWidth="1"/>
    <col min="3587" max="3587" width="15.140625" style="66" customWidth="1"/>
    <col min="3588" max="3588" width="16.85546875" style="66" customWidth="1"/>
    <col min="3589" max="3589" width="8.140625" style="66" customWidth="1"/>
    <col min="3590" max="3590" width="20.5703125" style="66" customWidth="1"/>
    <col min="3591" max="3592" width="15.140625" style="66" customWidth="1"/>
    <col min="3593" max="3593" width="16.7109375" style="66" customWidth="1"/>
    <col min="3594" max="3594" width="8.5703125" style="66" customWidth="1"/>
    <col min="3595" max="3595" width="18.140625" style="66" customWidth="1"/>
    <col min="3596" max="3596" width="8.42578125" style="66" customWidth="1"/>
    <col min="3597" max="3597" width="19.28515625" style="66" customWidth="1"/>
    <col min="3598" max="3598" width="8.5703125" style="66" customWidth="1"/>
    <col min="3599" max="3599" width="17.85546875" style="66" customWidth="1"/>
    <col min="3600" max="3600" width="8" style="66" customWidth="1"/>
    <col min="3601" max="3601" width="14.28515625" style="66" customWidth="1"/>
    <col min="3602" max="3602" width="11.5703125" style="66" customWidth="1"/>
    <col min="3603" max="3603" width="6.7109375" style="66"/>
    <col min="3604" max="3605" width="13.5703125" style="66" customWidth="1"/>
    <col min="3606" max="3840" width="6.7109375" style="66"/>
    <col min="3841" max="3841" width="59.42578125" style="66" customWidth="1"/>
    <col min="3842" max="3842" width="21.42578125" style="66" customWidth="1"/>
    <col min="3843" max="3843" width="15.140625" style="66" customWidth="1"/>
    <col min="3844" max="3844" width="16.85546875" style="66" customWidth="1"/>
    <col min="3845" max="3845" width="8.140625" style="66" customWidth="1"/>
    <col min="3846" max="3846" width="20.5703125" style="66" customWidth="1"/>
    <col min="3847" max="3848" width="15.140625" style="66" customWidth="1"/>
    <col min="3849" max="3849" width="16.7109375" style="66" customWidth="1"/>
    <col min="3850" max="3850" width="8.5703125" style="66" customWidth="1"/>
    <col min="3851" max="3851" width="18.140625" style="66" customWidth="1"/>
    <col min="3852" max="3852" width="8.42578125" style="66" customWidth="1"/>
    <col min="3853" max="3853" width="19.28515625" style="66" customWidth="1"/>
    <col min="3854" max="3854" width="8.5703125" style="66" customWidth="1"/>
    <col min="3855" max="3855" width="17.85546875" style="66" customWidth="1"/>
    <col min="3856" max="3856" width="8" style="66" customWidth="1"/>
    <col min="3857" max="3857" width="14.28515625" style="66" customWidth="1"/>
    <col min="3858" max="3858" width="11.5703125" style="66" customWidth="1"/>
    <col min="3859" max="3859" width="6.7109375" style="66"/>
    <col min="3860" max="3861" width="13.5703125" style="66" customWidth="1"/>
    <col min="3862" max="4096" width="6.7109375" style="66"/>
    <col min="4097" max="4097" width="59.42578125" style="66" customWidth="1"/>
    <col min="4098" max="4098" width="21.42578125" style="66" customWidth="1"/>
    <col min="4099" max="4099" width="15.140625" style="66" customWidth="1"/>
    <col min="4100" max="4100" width="16.85546875" style="66" customWidth="1"/>
    <col min="4101" max="4101" width="8.140625" style="66" customWidth="1"/>
    <col min="4102" max="4102" width="20.5703125" style="66" customWidth="1"/>
    <col min="4103" max="4104" width="15.140625" style="66" customWidth="1"/>
    <col min="4105" max="4105" width="16.7109375" style="66" customWidth="1"/>
    <col min="4106" max="4106" width="8.5703125" style="66" customWidth="1"/>
    <col min="4107" max="4107" width="18.140625" style="66" customWidth="1"/>
    <col min="4108" max="4108" width="8.42578125" style="66" customWidth="1"/>
    <col min="4109" max="4109" width="19.28515625" style="66" customWidth="1"/>
    <col min="4110" max="4110" width="8.5703125" style="66" customWidth="1"/>
    <col min="4111" max="4111" width="17.85546875" style="66" customWidth="1"/>
    <col min="4112" max="4112" width="8" style="66" customWidth="1"/>
    <col min="4113" max="4113" width="14.28515625" style="66" customWidth="1"/>
    <col min="4114" max="4114" width="11.5703125" style="66" customWidth="1"/>
    <col min="4115" max="4115" width="6.7109375" style="66"/>
    <col min="4116" max="4117" width="13.5703125" style="66" customWidth="1"/>
    <col min="4118" max="4352" width="6.7109375" style="66"/>
    <col min="4353" max="4353" width="59.42578125" style="66" customWidth="1"/>
    <col min="4354" max="4354" width="21.42578125" style="66" customWidth="1"/>
    <col min="4355" max="4355" width="15.140625" style="66" customWidth="1"/>
    <col min="4356" max="4356" width="16.85546875" style="66" customWidth="1"/>
    <col min="4357" max="4357" width="8.140625" style="66" customWidth="1"/>
    <col min="4358" max="4358" width="20.5703125" style="66" customWidth="1"/>
    <col min="4359" max="4360" width="15.140625" style="66" customWidth="1"/>
    <col min="4361" max="4361" width="16.7109375" style="66" customWidth="1"/>
    <col min="4362" max="4362" width="8.5703125" style="66" customWidth="1"/>
    <col min="4363" max="4363" width="18.140625" style="66" customWidth="1"/>
    <col min="4364" max="4364" width="8.42578125" style="66" customWidth="1"/>
    <col min="4365" max="4365" width="19.28515625" style="66" customWidth="1"/>
    <col min="4366" max="4366" width="8.5703125" style="66" customWidth="1"/>
    <col min="4367" max="4367" width="17.85546875" style="66" customWidth="1"/>
    <col min="4368" max="4368" width="8" style="66" customWidth="1"/>
    <col min="4369" max="4369" width="14.28515625" style="66" customWidth="1"/>
    <col min="4370" max="4370" width="11.5703125" style="66" customWidth="1"/>
    <col min="4371" max="4371" width="6.7109375" style="66"/>
    <col min="4372" max="4373" width="13.5703125" style="66" customWidth="1"/>
    <col min="4374" max="4608" width="6.7109375" style="66"/>
    <col min="4609" max="4609" width="59.42578125" style="66" customWidth="1"/>
    <col min="4610" max="4610" width="21.42578125" style="66" customWidth="1"/>
    <col min="4611" max="4611" width="15.140625" style="66" customWidth="1"/>
    <col min="4612" max="4612" width="16.85546875" style="66" customWidth="1"/>
    <col min="4613" max="4613" width="8.140625" style="66" customWidth="1"/>
    <col min="4614" max="4614" width="20.5703125" style="66" customWidth="1"/>
    <col min="4615" max="4616" width="15.140625" style="66" customWidth="1"/>
    <col min="4617" max="4617" width="16.7109375" style="66" customWidth="1"/>
    <col min="4618" max="4618" width="8.5703125" style="66" customWidth="1"/>
    <col min="4619" max="4619" width="18.140625" style="66" customWidth="1"/>
    <col min="4620" max="4620" width="8.42578125" style="66" customWidth="1"/>
    <col min="4621" max="4621" width="19.28515625" style="66" customWidth="1"/>
    <col min="4622" max="4622" width="8.5703125" style="66" customWidth="1"/>
    <col min="4623" max="4623" width="17.85546875" style="66" customWidth="1"/>
    <col min="4624" max="4624" width="8" style="66" customWidth="1"/>
    <col min="4625" max="4625" width="14.28515625" style="66" customWidth="1"/>
    <col min="4626" max="4626" width="11.5703125" style="66" customWidth="1"/>
    <col min="4627" max="4627" width="6.7109375" style="66"/>
    <col min="4628" max="4629" width="13.5703125" style="66" customWidth="1"/>
    <col min="4630" max="4864" width="6.7109375" style="66"/>
    <col min="4865" max="4865" width="59.42578125" style="66" customWidth="1"/>
    <col min="4866" max="4866" width="21.42578125" style="66" customWidth="1"/>
    <col min="4867" max="4867" width="15.140625" style="66" customWidth="1"/>
    <col min="4868" max="4868" width="16.85546875" style="66" customWidth="1"/>
    <col min="4869" max="4869" width="8.140625" style="66" customWidth="1"/>
    <col min="4870" max="4870" width="20.5703125" style="66" customWidth="1"/>
    <col min="4871" max="4872" width="15.140625" style="66" customWidth="1"/>
    <col min="4873" max="4873" width="16.7109375" style="66" customWidth="1"/>
    <col min="4874" max="4874" width="8.5703125" style="66" customWidth="1"/>
    <col min="4875" max="4875" width="18.140625" style="66" customWidth="1"/>
    <col min="4876" max="4876" width="8.42578125" style="66" customWidth="1"/>
    <col min="4877" max="4877" width="19.28515625" style="66" customWidth="1"/>
    <col min="4878" max="4878" width="8.5703125" style="66" customWidth="1"/>
    <col min="4879" max="4879" width="17.85546875" style="66" customWidth="1"/>
    <col min="4880" max="4880" width="8" style="66" customWidth="1"/>
    <col min="4881" max="4881" width="14.28515625" style="66" customWidth="1"/>
    <col min="4882" max="4882" width="11.5703125" style="66" customWidth="1"/>
    <col min="4883" max="4883" width="6.7109375" style="66"/>
    <col min="4884" max="4885" width="13.5703125" style="66" customWidth="1"/>
    <col min="4886" max="5120" width="6.7109375" style="66"/>
    <col min="5121" max="5121" width="59.42578125" style="66" customWidth="1"/>
    <col min="5122" max="5122" width="21.42578125" style="66" customWidth="1"/>
    <col min="5123" max="5123" width="15.140625" style="66" customWidth="1"/>
    <col min="5124" max="5124" width="16.85546875" style="66" customWidth="1"/>
    <col min="5125" max="5125" width="8.140625" style="66" customWidth="1"/>
    <col min="5126" max="5126" width="20.5703125" style="66" customWidth="1"/>
    <col min="5127" max="5128" width="15.140625" style="66" customWidth="1"/>
    <col min="5129" max="5129" width="16.7109375" style="66" customWidth="1"/>
    <col min="5130" max="5130" width="8.5703125" style="66" customWidth="1"/>
    <col min="5131" max="5131" width="18.140625" style="66" customWidth="1"/>
    <col min="5132" max="5132" width="8.42578125" style="66" customWidth="1"/>
    <col min="5133" max="5133" width="19.28515625" style="66" customWidth="1"/>
    <col min="5134" max="5134" width="8.5703125" style="66" customWidth="1"/>
    <col min="5135" max="5135" width="17.85546875" style="66" customWidth="1"/>
    <col min="5136" max="5136" width="8" style="66" customWidth="1"/>
    <col min="5137" max="5137" width="14.28515625" style="66" customWidth="1"/>
    <col min="5138" max="5138" width="11.5703125" style="66" customWidth="1"/>
    <col min="5139" max="5139" width="6.7109375" style="66"/>
    <col min="5140" max="5141" width="13.5703125" style="66" customWidth="1"/>
    <col min="5142" max="5376" width="6.7109375" style="66"/>
    <col min="5377" max="5377" width="59.42578125" style="66" customWidth="1"/>
    <col min="5378" max="5378" width="21.42578125" style="66" customWidth="1"/>
    <col min="5379" max="5379" width="15.140625" style="66" customWidth="1"/>
    <col min="5380" max="5380" width="16.85546875" style="66" customWidth="1"/>
    <col min="5381" max="5381" width="8.140625" style="66" customWidth="1"/>
    <col min="5382" max="5382" width="20.5703125" style="66" customWidth="1"/>
    <col min="5383" max="5384" width="15.140625" style="66" customWidth="1"/>
    <col min="5385" max="5385" width="16.7109375" style="66" customWidth="1"/>
    <col min="5386" max="5386" width="8.5703125" style="66" customWidth="1"/>
    <col min="5387" max="5387" width="18.140625" style="66" customWidth="1"/>
    <col min="5388" max="5388" width="8.42578125" style="66" customWidth="1"/>
    <col min="5389" max="5389" width="19.28515625" style="66" customWidth="1"/>
    <col min="5390" max="5390" width="8.5703125" style="66" customWidth="1"/>
    <col min="5391" max="5391" width="17.85546875" style="66" customWidth="1"/>
    <col min="5392" max="5392" width="8" style="66" customWidth="1"/>
    <col min="5393" max="5393" width="14.28515625" style="66" customWidth="1"/>
    <col min="5394" max="5394" width="11.5703125" style="66" customWidth="1"/>
    <col min="5395" max="5395" width="6.7109375" style="66"/>
    <col min="5396" max="5397" width="13.5703125" style="66" customWidth="1"/>
    <col min="5398" max="5632" width="6.7109375" style="66"/>
    <col min="5633" max="5633" width="59.42578125" style="66" customWidth="1"/>
    <col min="5634" max="5634" width="21.42578125" style="66" customWidth="1"/>
    <col min="5635" max="5635" width="15.140625" style="66" customWidth="1"/>
    <col min="5636" max="5636" width="16.85546875" style="66" customWidth="1"/>
    <col min="5637" max="5637" width="8.140625" style="66" customWidth="1"/>
    <col min="5638" max="5638" width="20.5703125" style="66" customWidth="1"/>
    <col min="5639" max="5640" width="15.140625" style="66" customWidth="1"/>
    <col min="5641" max="5641" width="16.7109375" style="66" customWidth="1"/>
    <col min="5642" max="5642" width="8.5703125" style="66" customWidth="1"/>
    <col min="5643" max="5643" width="18.140625" style="66" customWidth="1"/>
    <col min="5644" max="5644" width="8.42578125" style="66" customWidth="1"/>
    <col min="5645" max="5645" width="19.28515625" style="66" customWidth="1"/>
    <col min="5646" max="5646" width="8.5703125" style="66" customWidth="1"/>
    <col min="5647" max="5647" width="17.85546875" style="66" customWidth="1"/>
    <col min="5648" max="5648" width="8" style="66" customWidth="1"/>
    <col min="5649" max="5649" width="14.28515625" style="66" customWidth="1"/>
    <col min="5650" max="5650" width="11.5703125" style="66" customWidth="1"/>
    <col min="5651" max="5651" width="6.7109375" style="66"/>
    <col min="5652" max="5653" width="13.5703125" style="66" customWidth="1"/>
    <col min="5654" max="5888" width="6.7109375" style="66"/>
    <col min="5889" max="5889" width="59.42578125" style="66" customWidth="1"/>
    <col min="5890" max="5890" width="21.42578125" style="66" customWidth="1"/>
    <col min="5891" max="5891" width="15.140625" style="66" customWidth="1"/>
    <col min="5892" max="5892" width="16.85546875" style="66" customWidth="1"/>
    <col min="5893" max="5893" width="8.140625" style="66" customWidth="1"/>
    <col min="5894" max="5894" width="20.5703125" style="66" customWidth="1"/>
    <col min="5895" max="5896" width="15.140625" style="66" customWidth="1"/>
    <col min="5897" max="5897" width="16.7109375" style="66" customWidth="1"/>
    <col min="5898" max="5898" width="8.5703125" style="66" customWidth="1"/>
    <col min="5899" max="5899" width="18.140625" style="66" customWidth="1"/>
    <col min="5900" max="5900" width="8.42578125" style="66" customWidth="1"/>
    <col min="5901" max="5901" width="19.28515625" style="66" customWidth="1"/>
    <col min="5902" max="5902" width="8.5703125" style="66" customWidth="1"/>
    <col min="5903" max="5903" width="17.85546875" style="66" customWidth="1"/>
    <col min="5904" max="5904" width="8" style="66" customWidth="1"/>
    <col min="5905" max="5905" width="14.28515625" style="66" customWidth="1"/>
    <col min="5906" max="5906" width="11.5703125" style="66" customWidth="1"/>
    <col min="5907" max="5907" width="6.7109375" style="66"/>
    <col min="5908" max="5909" width="13.5703125" style="66" customWidth="1"/>
    <col min="5910" max="6144" width="6.7109375" style="66"/>
    <col min="6145" max="6145" width="59.42578125" style="66" customWidth="1"/>
    <col min="6146" max="6146" width="21.42578125" style="66" customWidth="1"/>
    <col min="6147" max="6147" width="15.140625" style="66" customWidth="1"/>
    <col min="6148" max="6148" width="16.85546875" style="66" customWidth="1"/>
    <col min="6149" max="6149" width="8.140625" style="66" customWidth="1"/>
    <col min="6150" max="6150" width="20.5703125" style="66" customWidth="1"/>
    <col min="6151" max="6152" width="15.140625" style="66" customWidth="1"/>
    <col min="6153" max="6153" width="16.7109375" style="66" customWidth="1"/>
    <col min="6154" max="6154" width="8.5703125" style="66" customWidth="1"/>
    <col min="6155" max="6155" width="18.140625" style="66" customWidth="1"/>
    <col min="6156" max="6156" width="8.42578125" style="66" customWidth="1"/>
    <col min="6157" max="6157" width="19.28515625" style="66" customWidth="1"/>
    <col min="6158" max="6158" width="8.5703125" style="66" customWidth="1"/>
    <col min="6159" max="6159" width="17.85546875" style="66" customWidth="1"/>
    <col min="6160" max="6160" width="8" style="66" customWidth="1"/>
    <col min="6161" max="6161" width="14.28515625" style="66" customWidth="1"/>
    <col min="6162" max="6162" width="11.5703125" style="66" customWidth="1"/>
    <col min="6163" max="6163" width="6.7109375" style="66"/>
    <col min="6164" max="6165" width="13.5703125" style="66" customWidth="1"/>
    <col min="6166" max="6400" width="6.7109375" style="66"/>
    <col min="6401" max="6401" width="59.42578125" style="66" customWidth="1"/>
    <col min="6402" max="6402" width="21.42578125" style="66" customWidth="1"/>
    <col min="6403" max="6403" width="15.140625" style="66" customWidth="1"/>
    <col min="6404" max="6404" width="16.85546875" style="66" customWidth="1"/>
    <col min="6405" max="6405" width="8.140625" style="66" customWidth="1"/>
    <col min="6406" max="6406" width="20.5703125" style="66" customWidth="1"/>
    <col min="6407" max="6408" width="15.140625" style="66" customWidth="1"/>
    <col min="6409" max="6409" width="16.7109375" style="66" customWidth="1"/>
    <col min="6410" max="6410" width="8.5703125" style="66" customWidth="1"/>
    <col min="6411" max="6411" width="18.140625" style="66" customWidth="1"/>
    <col min="6412" max="6412" width="8.42578125" style="66" customWidth="1"/>
    <col min="6413" max="6413" width="19.28515625" style="66" customWidth="1"/>
    <col min="6414" max="6414" width="8.5703125" style="66" customWidth="1"/>
    <col min="6415" max="6415" width="17.85546875" style="66" customWidth="1"/>
    <col min="6416" max="6416" width="8" style="66" customWidth="1"/>
    <col min="6417" max="6417" width="14.28515625" style="66" customWidth="1"/>
    <col min="6418" max="6418" width="11.5703125" style="66" customWidth="1"/>
    <col min="6419" max="6419" width="6.7109375" style="66"/>
    <col min="6420" max="6421" width="13.5703125" style="66" customWidth="1"/>
    <col min="6422" max="6656" width="6.7109375" style="66"/>
    <col min="6657" max="6657" width="59.42578125" style="66" customWidth="1"/>
    <col min="6658" max="6658" width="21.42578125" style="66" customWidth="1"/>
    <col min="6659" max="6659" width="15.140625" style="66" customWidth="1"/>
    <col min="6660" max="6660" width="16.85546875" style="66" customWidth="1"/>
    <col min="6661" max="6661" width="8.140625" style="66" customWidth="1"/>
    <col min="6662" max="6662" width="20.5703125" style="66" customWidth="1"/>
    <col min="6663" max="6664" width="15.140625" style="66" customWidth="1"/>
    <col min="6665" max="6665" width="16.7109375" style="66" customWidth="1"/>
    <col min="6666" max="6666" width="8.5703125" style="66" customWidth="1"/>
    <col min="6667" max="6667" width="18.140625" style="66" customWidth="1"/>
    <col min="6668" max="6668" width="8.42578125" style="66" customWidth="1"/>
    <col min="6669" max="6669" width="19.28515625" style="66" customWidth="1"/>
    <col min="6670" max="6670" width="8.5703125" style="66" customWidth="1"/>
    <col min="6671" max="6671" width="17.85546875" style="66" customWidth="1"/>
    <col min="6672" max="6672" width="8" style="66" customWidth="1"/>
    <col min="6673" max="6673" width="14.28515625" style="66" customWidth="1"/>
    <col min="6674" max="6674" width="11.5703125" style="66" customWidth="1"/>
    <col min="6675" max="6675" width="6.7109375" style="66"/>
    <col min="6676" max="6677" width="13.5703125" style="66" customWidth="1"/>
    <col min="6678" max="6912" width="6.7109375" style="66"/>
    <col min="6913" max="6913" width="59.42578125" style="66" customWidth="1"/>
    <col min="6914" max="6914" width="21.42578125" style="66" customWidth="1"/>
    <col min="6915" max="6915" width="15.140625" style="66" customWidth="1"/>
    <col min="6916" max="6916" width="16.85546875" style="66" customWidth="1"/>
    <col min="6917" max="6917" width="8.140625" style="66" customWidth="1"/>
    <col min="6918" max="6918" width="20.5703125" style="66" customWidth="1"/>
    <col min="6919" max="6920" width="15.140625" style="66" customWidth="1"/>
    <col min="6921" max="6921" width="16.7109375" style="66" customWidth="1"/>
    <col min="6922" max="6922" width="8.5703125" style="66" customWidth="1"/>
    <col min="6923" max="6923" width="18.140625" style="66" customWidth="1"/>
    <col min="6924" max="6924" width="8.42578125" style="66" customWidth="1"/>
    <col min="6925" max="6925" width="19.28515625" style="66" customWidth="1"/>
    <col min="6926" max="6926" width="8.5703125" style="66" customWidth="1"/>
    <col min="6927" max="6927" width="17.85546875" style="66" customWidth="1"/>
    <col min="6928" max="6928" width="8" style="66" customWidth="1"/>
    <col min="6929" max="6929" width="14.28515625" style="66" customWidth="1"/>
    <col min="6930" max="6930" width="11.5703125" style="66" customWidth="1"/>
    <col min="6931" max="6931" width="6.7109375" style="66"/>
    <col min="6932" max="6933" width="13.5703125" style="66" customWidth="1"/>
    <col min="6934" max="7168" width="6.7109375" style="66"/>
    <col min="7169" max="7169" width="59.42578125" style="66" customWidth="1"/>
    <col min="7170" max="7170" width="21.42578125" style="66" customWidth="1"/>
    <col min="7171" max="7171" width="15.140625" style="66" customWidth="1"/>
    <col min="7172" max="7172" width="16.85546875" style="66" customWidth="1"/>
    <col min="7173" max="7173" width="8.140625" style="66" customWidth="1"/>
    <col min="7174" max="7174" width="20.5703125" style="66" customWidth="1"/>
    <col min="7175" max="7176" width="15.140625" style="66" customWidth="1"/>
    <col min="7177" max="7177" width="16.7109375" style="66" customWidth="1"/>
    <col min="7178" max="7178" width="8.5703125" style="66" customWidth="1"/>
    <col min="7179" max="7179" width="18.140625" style="66" customWidth="1"/>
    <col min="7180" max="7180" width="8.42578125" style="66" customWidth="1"/>
    <col min="7181" max="7181" width="19.28515625" style="66" customWidth="1"/>
    <col min="7182" max="7182" width="8.5703125" style="66" customWidth="1"/>
    <col min="7183" max="7183" width="17.85546875" style="66" customWidth="1"/>
    <col min="7184" max="7184" width="8" style="66" customWidth="1"/>
    <col min="7185" max="7185" width="14.28515625" style="66" customWidth="1"/>
    <col min="7186" max="7186" width="11.5703125" style="66" customWidth="1"/>
    <col min="7187" max="7187" width="6.7109375" style="66"/>
    <col min="7188" max="7189" width="13.5703125" style="66" customWidth="1"/>
    <col min="7190" max="7424" width="6.7109375" style="66"/>
    <col min="7425" max="7425" width="59.42578125" style="66" customWidth="1"/>
    <col min="7426" max="7426" width="21.42578125" style="66" customWidth="1"/>
    <col min="7427" max="7427" width="15.140625" style="66" customWidth="1"/>
    <col min="7428" max="7428" width="16.85546875" style="66" customWidth="1"/>
    <col min="7429" max="7429" width="8.140625" style="66" customWidth="1"/>
    <col min="7430" max="7430" width="20.5703125" style="66" customWidth="1"/>
    <col min="7431" max="7432" width="15.140625" style="66" customWidth="1"/>
    <col min="7433" max="7433" width="16.7109375" style="66" customWidth="1"/>
    <col min="7434" max="7434" width="8.5703125" style="66" customWidth="1"/>
    <col min="7435" max="7435" width="18.140625" style="66" customWidth="1"/>
    <col min="7436" max="7436" width="8.42578125" style="66" customWidth="1"/>
    <col min="7437" max="7437" width="19.28515625" style="66" customWidth="1"/>
    <col min="7438" max="7438" width="8.5703125" style="66" customWidth="1"/>
    <col min="7439" max="7439" width="17.85546875" style="66" customWidth="1"/>
    <col min="7440" max="7440" width="8" style="66" customWidth="1"/>
    <col min="7441" max="7441" width="14.28515625" style="66" customWidth="1"/>
    <col min="7442" max="7442" width="11.5703125" style="66" customWidth="1"/>
    <col min="7443" max="7443" width="6.7109375" style="66"/>
    <col min="7444" max="7445" width="13.5703125" style="66" customWidth="1"/>
    <col min="7446" max="7680" width="6.7109375" style="66"/>
    <col min="7681" max="7681" width="59.42578125" style="66" customWidth="1"/>
    <col min="7682" max="7682" width="21.42578125" style="66" customWidth="1"/>
    <col min="7683" max="7683" width="15.140625" style="66" customWidth="1"/>
    <col min="7684" max="7684" width="16.85546875" style="66" customWidth="1"/>
    <col min="7685" max="7685" width="8.140625" style="66" customWidth="1"/>
    <col min="7686" max="7686" width="20.5703125" style="66" customWidth="1"/>
    <col min="7687" max="7688" width="15.140625" style="66" customWidth="1"/>
    <col min="7689" max="7689" width="16.7109375" style="66" customWidth="1"/>
    <col min="7690" max="7690" width="8.5703125" style="66" customWidth="1"/>
    <col min="7691" max="7691" width="18.140625" style="66" customWidth="1"/>
    <col min="7692" max="7692" width="8.42578125" style="66" customWidth="1"/>
    <col min="7693" max="7693" width="19.28515625" style="66" customWidth="1"/>
    <col min="7694" max="7694" width="8.5703125" style="66" customWidth="1"/>
    <col min="7695" max="7695" width="17.85546875" style="66" customWidth="1"/>
    <col min="7696" max="7696" width="8" style="66" customWidth="1"/>
    <col min="7697" max="7697" width="14.28515625" style="66" customWidth="1"/>
    <col min="7698" max="7698" width="11.5703125" style="66" customWidth="1"/>
    <col min="7699" max="7699" width="6.7109375" style="66"/>
    <col min="7700" max="7701" width="13.5703125" style="66" customWidth="1"/>
    <col min="7702" max="7936" width="6.7109375" style="66"/>
    <col min="7937" max="7937" width="59.42578125" style="66" customWidth="1"/>
    <col min="7938" max="7938" width="21.42578125" style="66" customWidth="1"/>
    <col min="7939" max="7939" width="15.140625" style="66" customWidth="1"/>
    <col min="7940" max="7940" width="16.85546875" style="66" customWidth="1"/>
    <col min="7941" max="7941" width="8.140625" style="66" customWidth="1"/>
    <col min="7942" max="7942" width="20.5703125" style="66" customWidth="1"/>
    <col min="7943" max="7944" width="15.140625" style="66" customWidth="1"/>
    <col min="7945" max="7945" width="16.7109375" style="66" customWidth="1"/>
    <col min="7946" max="7946" width="8.5703125" style="66" customWidth="1"/>
    <col min="7947" max="7947" width="18.140625" style="66" customWidth="1"/>
    <col min="7948" max="7948" width="8.42578125" style="66" customWidth="1"/>
    <col min="7949" max="7949" width="19.28515625" style="66" customWidth="1"/>
    <col min="7950" max="7950" width="8.5703125" style="66" customWidth="1"/>
    <col min="7951" max="7951" width="17.85546875" style="66" customWidth="1"/>
    <col min="7952" max="7952" width="8" style="66" customWidth="1"/>
    <col min="7953" max="7953" width="14.28515625" style="66" customWidth="1"/>
    <col min="7954" max="7954" width="11.5703125" style="66" customWidth="1"/>
    <col min="7955" max="7955" width="6.7109375" style="66"/>
    <col min="7956" max="7957" width="13.5703125" style="66" customWidth="1"/>
    <col min="7958" max="8192" width="6.7109375" style="66"/>
    <col min="8193" max="8193" width="59.42578125" style="66" customWidth="1"/>
    <col min="8194" max="8194" width="21.42578125" style="66" customWidth="1"/>
    <col min="8195" max="8195" width="15.140625" style="66" customWidth="1"/>
    <col min="8196" max="8196" width="16.85546875" style="66" customWidth="1"/>
    <col min="8197" max="8197" width="8.140625" style="66" customWidth="1"/>
    <col min="8198" max="8198" width="20.5703125" style="66" customWidth="1"/>
    <col min="8199" max="8200" width="15.140625" style="66" customWidth="1"/>
    <col min="8201" max="8201" width="16.7109375" style="66" customWidth="1"/>
    <col min="8202" max="8202" width="8.5703125" style="66" customWidth="1"/>
    <col min="8203" max="8203" width="18.140625" style="66" customWidth="1"/>
    <col min="8204" max="8204" width="8.42578125" style="66" customWidth="1"/>
    <col min="8205" max="8205" width="19.28515625" style="66" customWidth="1"/>
    <col min="8206" max="8206" width="8.5703125" style="66" customWidth="1"/>
    <col min="8207" max="8207" width="17.85546875" style="66" customWidth="1"/>
    <col min="8208" max="8208" width="8" style="66" customWidth="1"/>
    <col min="8209" max="8209" width="14.28515625" style="66" customWidth="1"/>
    <col min="8210" max="8210" width="11.5703125" style="66" customWidth="1"/>
    <col min="8211" max="8211" width="6.7109375" style="66"/>
    <col min="8212" max="8213" width="13.5703125" style="66" customWidth="1"/>
    <col min="8214" max="8448" width="6.7109375" style="66"/>
    <col min="8449" max="8449" width="59.42578125" style="66" customWidth="1"/>
    <col min="8450" max="8450" width="21.42578125" style="66" customWidth="1"/>
    <col min="8451" max="8451" width="15.140625" style="66" customWidth="1"/>
    <col min="8452" max="8452" width="16.85546875" style="66" customWidth="1"/>
    <col min="8453" max="8453" width="8.140625" style="66" customWidth="1"/>
    <col min="8454" max="8454" width="20.5703125" style="66" customWidth="1"/>
    <col min="8455" max="8456" width="15.140625" style="66" customWidth="1"/>
    <col min="8457" max="8457" width="16.7109375" style="66" customWidth="1"/>
    <col min="8458" max="8458" width="8.5703125" style="66" customWidth="1"/>
    <col min="8459" max="8459" width="18.140625" style="66" customWidth="1"/>
    <col min="8460" max="8460" width="8.42578125" style="66" customWidth="1"/>
    <col min="8461" max="8461" width="19.28515625" style="66" customWidth="1"/>
    <col min="8462" max="8462" width="8.5703125" style="66" customWidth="1"/>
    <col min="8463" max="8463" width="17.85546875" style="66" customWidth="1"/>
    <col min="8464" max="8464" width="8" style="66" customWidth="1"/>
    <col min="8465" max="8465" width="14.28515625" style="66" customWidth="1"/>
    <col min="8466" max="8466" width="11.5703125" style="66" customWidth="1"/>
    <col min="8467" max="8467" width="6.7109375" style="66"/>
    <col min="8468" max="8469" width="13.5703125" style="66" customWidth="1"/>
    <col min="8470" max="8704" width="6.7109375" style="66"/>
    <col min="8705" max="8705" width="59.42578125" style="66" customWidth="1"/>
    <col min="8706" max="8706" width="21.42578125" style="66" customWidth="1"/>
    <col min="8707" max="8707" width="15.140625" style="66" customWidth="1"/>
    <col min="8708" max="8708" width="16.85546875" style="66" customWidth="1"/>
    <col min="8709" max="8709" width="8.140625" style="66" customWidth="1"/>
    <col min="8710" max="8710" width="20.5703125" style="66" customWidth="1"/>
    <col min="8711" max="8712" width="15.140625" style="66" customWidth="1"/>
    <col min="8713" max="8713" width="16.7109375" style="66" customWidth="1"/>
    <col min="8714" max="8714" width="8.5703125" style="66" customWidth="1"/>
    <col min="8715" max="8715" width="18.140625" style="66" customWidth="1"/>
    <col min="8716" max="8716" width="8.42578125" style="66" customWidth="1"/>
    <col min="8717" max="8717" width="19.28515625" style="66" customWidth="1"/>
    <col min="8718" max="8718" width="8.5703125" style="66" customWidth="1"/>
    <col min="8719" max="8719" width="17.85546875" style="66" customWidth="1"/>
    <col min="8720" max="8720" width="8" style="66" customWidth="1"/>
    <col min="8721" max="8721" width="14.28515625" style="66" customWidth="1"/>
    <col min="8722" max="8722" width="11.5703125" style="66" customWidth="1"/>
    <col min="8723" max="8723" width="6.7109375" style="66"/>
    <col min="8724" max="8725" width="13.5703125" style="66" customWidth="1"/>
    <col min="8726" max="8960" width="6.7109375" style="66"/>
    <col min="8961" max="8961" width="59.42578125" style="66" customWidth="1"/>
    <col min="8962" max="8962" width="21.42578125" style="66" customWidth="1"/>
    <col min="8963" max="8963" width="15.140625" style="66" customWidth="1"/>
    <col min="8964" max="8964" width="16.85546875" style="66" customWidth="1"/>
    <col min="8965" max="8965" width="8.140625" style="66" customWidth="1"/>
    <col min="8966" max="8966" width="20.5703125" style="66" customWidth="1"/>
    <col min="8967" max="8968" width="15.140625" style="66" customWidth="1"/>
    <col min="8969" max="8969" width="16.7109375" style="66" customWidth="1"/>
    <col min="8970" max="8970" width="8.5703125" style="66" customWidth="1"/>
    <col min="8971" max="8971" width="18.140625" style="66" customWidth="1"/>
    <col min="8972" max="8972" width="8.42578125" style="66" customWidth="1"/>
    <col min="8973" max="8973" width="19.28515625" style="66" customWidth="1"/>
    <col min="8974" max="8974" width="8.5703125" style="66" customWidth="1"/>
    <col min="8975" max="8975" width="17.85546875" style="66" customWidth="1"/>
    <col min="8976" max="8976" width="8" style="66" customWidth="1"/>
    <col min="8977" max="8977" width="14.28515625" style="66" customWidth="1"/>
    <col min="8978" max="8978" width="11.5703125" style="66" customWidth="1"/>
    <col min="8979" max="8979" width="6.7109375" style="66"/>
    <col min="8980" max="8981" width="13.5703125" style="66" customWidth="1"/>
    <col min="8982" max="9216" width="6.7109375" style="66"/>
    <col min="9217" max="9217" width="59.42578125" style="66" customWidth="1"/>
    <col min="9218" max="9218" width="21.42578125" style="66" customWidth="1"/>
    <col min="9219" max="9219" width="15.140625" style="66" customWidth="1"/>
    <col min="9220" max="9220" width="16.85546875" style="66" customWidth="1"/>
    <col min="9221" max="9221" width="8.140625" style="66" customWidth="1"/>
    <col min="9222" max="9222" width="20.5703125" style="66" customWidth="1"/>
    <col min="9223" max="9224" width="15.140625" style="66" customWidth="1"/>
    <col min="9225" max="9225" width="16.7109375" style="66" customWidth="1"/>
    <col min="9226" max="9226" width="8.5703125" style="66" customWidth="1"/>
    <col min="9227" max="9227" width="18.140625" style="66" customWidth="1"/>
    <col min="9228" max="9228" width="8.42578125" style="66" customWidth="1"/>
    <col min="9229" max="9229" width="19.28515625" style="66" customWidth="1"/>
    <col min="9230" max="9230" width="8.5703125" style="66" customWidth="1"/>
    <col min="9231" max="9231" width="17.85546875" style="66" customWidth="1"/>
    <col min="9232" max="9232" width="8" style="66" customWidth="1"/>
    <col min="9233" max="9233" width="14.28515625" style="66" customWidth="1"/>
    <col min="9234" max="9234" width="11.5703125" style="66" customWidth="1"/>
    <col min="9235" max="9235" width="6.7109375" style="66"/>
    <col min="9236" max="9237" width="13.5703125" style="66" customWidth="1"/>
    <col min="9238" max="9472" width="6.7109375" style="66"/>
    <col min="9473" max="9473" width="59.42578125" style="66" customWidth="1"/>
    <col min="9474" max="9474" width="21.42578125" style="66" customWidth="1"/>
    <col min="9475" max="9475" width="15.140625" style="66" customWidth="1"/>
    <col min="9476" max="9476" width="16.85546875" style="66" customWidth="1"/>
    <col min="9477" max="9477" width="8.140625" style="66" customWidth="1"/>
    <col min="9478" max="9478" width="20.5703125" style="66" customWidth="1"/>
    <col min="9479" max="9480" width="15.140625" style="66" customWidth="1"/>
    <col min="9481" max="9481" width="16.7109375" style="66" customWidth="1"/>
    <col min="9482" max="9482" width="8.5703125" style="66" customWidth="1"/>
    <col min="9483" max="9483" width="18.140625" style="66" customWidth="1"/>
    <col min="9484" max="9484" width="8.42578125" style="66" customWidth="1"/>
    <col min="9485" max="9485" width="19.28515625" style="66" customWidth="1"/>
    <col min="9486" max="9486" width="8.5703125" style="66" customWidth="1"/>
    <col min="9487" max="9487" width="17.85546875" style="66" customWidth="1"/>
    <col min="9488" max="9488" width="8" style="66" customWidth="1"/>
    <col min="9489" max="9489" width="14.28515625" style="66" customWidth="1"/>
    <col min="9490" max="9490" width="11.5703125" style="66" customWidth="1"/>
    <col min="9491" max="9491" width="6.7109375" style="66"/>
    <col min="9492" max="9493" width="13.5703125" style="66" customWidth="1"/>
    <col min="9494" max="9728" width="6.7109375" style="66"/>
    <col min="9729" max="9729" width="59.42578125" style="66" customWidth="1"/>
    <col min="9730" max="9730" width="21.42578125" style="66" customWidth="1"/>
    <col min="9731" max="9731" width="15.140625" style="66" customWidth="1"/>
    <col min="9732" max="9732" width="16.85546875" style="66" customWidth="1"/>
    <col min="9733" max="9733" width="8.140625" style="66" customWidth="1"/>
    <col min="9734" max="9734" width="20.5703125" style="66" customWidth="1"/>
    <col min="9735" max="9736" width="15.140625" style="66" customWidth="1"/>
    <col min="9737" max="9737" width="16.7109375" style="66" customWidth="1"/>
    <col min="9738" max="9738" width="8.5703125" style="66" customWidth="1"/>
    <col min="9739" max="9739" width="18.140625" style="66" customWidth="1"/>
    <col min="9740" max="9740" width="8.42578125" style="66" customWidth="1"/>
    <col min="9741" max="9741" width="19.28515625" style="66" customWidth="1"/>
    <col min="9742" max="9742" width="8.5703125" style="66" customWidth="1"/>
    <col min="9743" max="9743" width="17.85546875" style="66" customWidth="1"/>
    <col min="9744" max="9744" width="8" style="66" customWidth="1"/>
    <col min="9745" max="9745" width="14.28515625" style="66" customWidth="1"/>
    <col min="9746" max="9746" width="11.5703125" style="66" customWidth="1"/>
    <col min="9747" max="9747" width="6.7109375" style="66"/>
    <col min="9748" max="9749" width="13.5703125" style="66" customWidth="1"/>
    <col min="9750" max="9984" width="6.7109375" style="66"/>
    <col min="9985" max="9985" width="59.42578125" style="66" customWidth="1"/>
    <col min="9986" max="9986" width="21.42578125" style="66" customWidth="1"/>
    <col min="9987" max="9987" width="15.140625" style="66" customWidth="1"/>
    <col min="9988" max="9988" width="16.85546875" style="66" customWidth="1"/>
    <col min="9989" max="9989" width="8.140625" style="66" customWidth="1"/>
    <col min="9990" max="9990" width="20.5703125" style="66" customWidth="1"/>
    <col min="9991" max="9992" width="15.140625" style="66" customWidth="1"/>
    <col min="9993" max="9993" width="16.7109375" style="66" customWidth="1"/>
    <col min="9994" max="9994" width="8.5703125" style="66" customWidth="1"/>
    <col min="9995" max="9995" width="18.140625" style="66" customWidth="1"/>
    <col min="9996" max="9996" width="8.42578125" style="66" customWidth="1"/>
    <col min="9997" max="9997" width="19.28515625" style="66" customWidth="1"/>
    <col min="9998" max="9998" width="8.5703125" style="66" customWidth="1"/>
    <col min="9999" max="9999" width="17.85546875" style="66" customWidth="1"/>
    <col min="10000" max="10000" width="8" style="66" customWidth="1"/>
    <col min="10001" max="10001" width="14.28515625" style="66" customWidth="1"/>
    <col min="10002" max="10002" width="11.5703125" style="66" customWidth="1"/>
    <col min="10003" max="10003" width="6.7109375" style="66"/>
    <col min="10004" max="10005" width="13.5703125" style="66" customWidth="1"/>
    <col min="10006" max="10240" width="6.7109375" style="66"/>
    <col min="10241" max="10241" width="59.42578125" style="66" customWidth="1"/>
    <col min="10242" max="10242" width="21.42578125" style="66" customWidth="1"/>
    <col min="10243" max="10243" width="15.140625" style="66" customWidth="1"/>
    <col min="10244" max="10244" width="16.85546875" style="66" customWidth="1"/>
    <col min="10245" max="10245" width="8.140625" style="66" customWidth="1"/>
    <col min="10246" max="10246" width="20.5703125" style="66" customWidth="1"/>
    <col min="10247" max="10248" width="15.140625" style="66" customWidth="1"/>
    <col min="10249" max="10249" width="16.7109375" style="66" customWidth="1"/>
    <col min="10250" max="10250" width="8.5703125" style="66" customWidth="1"/>
    <col min="10251" max="10251" width="18.140625" style="66" customWidth="1"/>
    <col min="10252" max="10252" width="8.42578125" style="66" customWidth="1"/>
    <col min="10253" max="10253" width="19.28515625" style="66" customWidth="1"/>
    <col min="10254" max="10254" width="8.5703125" style="66" customWidth="1"/>
    <col min="10255" max="10255" width="17.85546875" style="66" customWidth="1"/>
    <col min="10256" max="10256" width="8" style="66" customWidth="1"/>
    <col min="10257" max="10257" width="14.28515625" style="66" customWidth="1"/>
    <col min="10258" max="10258" width="11.5703125" style="66" customWidth="1"/>
    <col min="10259" max="10259" width="6.7109375" style="66"/>
    <col min="10260" max="10261" width="13.5703125" style="66" customWidth="1"/>
    <col min="10262" max="10496" width="6.7109375" style="66"/>
    <col min="10497" max="10497" width="59.42578125" style="66" customWidth="1"/>
    <col min="10498" max="10498" width="21.42578125" style="66" customWidth="1"/>
    <col min="10499" max="10499" width="15.140625" style="66" customWidth="1"/>
    <col min="10500" max="10500" width="16.85546875" style="66" customWidth="1"/>
    <col min="10501" max="10501" width="8.140625" style="66" customWidth="1"/>
    <col min="10502" max="10502" width="20.5703125" style="66" customWidth="1"/>
    <col min="10503" max="10504" width="15.140625" style="66" customWidth="1"/>
    <col min="10505" max="10505" width="16.7109375" style="66" customWidth="1"/>
    <col min="10506" max="10506" width="8.5703125" style="66" customWidth="1"/>
    <col min="10507" max="10507" width="18.140625" style="66" customWidth="1"/>
    <col min="10508" max="10508" width="8.42578125" style="66" customWidth="1"/>
    <col min="10509" max="10509" width="19.28515625" style="66" customWidth="1"/>
    <col min="10510" max="10510" width="8.5703125" style="66" customWidth="1"/>
    <col min="10511" max="10511" width="17.85546875" style="66" customWidth="1"/>
    <col min="10512" max="10512" width="8" style="66" customWidth="1"/>
    <col min="10513" max="10513" width="14.28515625" style="66" customWidth="1"/>
    <col min="10514" max="10514" width="11.5703125" style="66" customWidth="1"/>
    <col min="10515" max="10515" width="6.7109375" style="66"/>
    <col min="10516" max="10517" width="13.5703125" style="66" customWidth="1"/>
    <col min="10518" max="10752" width="6.7109375" style="66"/>
    <col min="10753" max="10753" width="59.42578125" style="66" customWidth="1"/>
    <col min="10754" max="10754" width="21.42578125" style="66" customWidth="1"/>
    <col min="10755" max="10755" width="15.140625" style="66" customWidth="1"/>
    <col min="10756" max="10756" width="16.85546875" style="66" customWidth="1"/>
    <col min="10757" max="10757" width="8.140625" style="66" customWidth="1"/>
    <col min="10758" max="10758" width="20.5703125" style="66" customWidth="1"/>
    <col min="10759" max="10760" width="15.140625" style="66" customWidth="1"/>
    <col min="10761" max="10761" width="16.7109375" style="66" customWidth="1"/>
    <col min="10762" max="10762" width="8.5703125" style="66" customWidth="1"/>
    <col min="10763" max="10763" width="18.140625" style="66" customWidth="1"/>
    <col min="10764" max="10764" width="8.42578125" style="66" customWidth="1"/>
    <col min="10765" max="10765" width="19.28515625" style="66" customWidth="1"/>
    <col min="10766" max="10766" width="8.5703125" style="66" customWidth="1"/>
    <col min="10767" max="10767" width="17.85546875" style="66" customWidth="1"/>
    <col min="10768" max="10768" width="8" style="66" customWidth="1"/>
    <col min="10769" max="10769" width="14.28515625" style="66" customWidth="1"/>
    <col min="10770" max="10770" width="11.5703125" style="66" customWidth="1"/>
    <col min="10771" max="10771" width="6.7109375" style="66"/>
    <col min="10772" max="10773" width="13.5703125" style="66" customWidth="1"/>
    <col min="10774" max="11008" width="6.7109375" style="66"/>
    <col min="11009" max="11009" width="59.42578125" style="66" customWidth="1"/>
    <col min="11010" max="11010" width="21.42578125" style="66" customWidth="1"/>
    <col min="11011" max="11011" width="15.140625" style="66" customWidth="1"/>
    <col min="11012" max="11012" width="16.85546875" style="66" customWidth="1"/>
    <col min="11013" max="11013" width="8.140625" style="66" customWidth="1"/>
    <col min="11014" max="11014" width="20.5703125" style="66" customWidth="1"/>
    <col min="11015" max="11016" width="15.140625" style="66" customWidth="1"/>
    <col min="11017" max="11017" width="16.7109375" style="66" customWidth="1"/>
    <col min="11018" max="11018" width="8.5703125" style="66" customWidth="1"/>
    <col min="11019" max="11019" width="18.140625" style="66" customWidth="1"/>
    <col min="11020" max="11020" width="8.42578125" style="66" customWidth="1"/>
    <col min="11021" max="11021" width="19.28515625" style="66" customWidth="1"/>
    <col min="11022" max="11022" width="8.5703125" style="66" customWidth="1"/>
    <col min="11023" max="11023" width="17.85546875" style="66" customWidth="1"/>
    <col min="11024" max="11024" width="8" style="66" customWidth="1"/>
    <col min="11025" max="11025" width="14.28515625" style="66" customWidth="1"/>
    <col min="11026" max="11026" width="11.5703125" style="66" customWidth="1"/>
    <col min="11027" max="11027" width="6.7109375" style="66"/>
    <col min="11028" max="11029" width="13.5703125" style="66" customWidth="1"/>
    <col min="11030" max="11264" width="6.7109375" style="66"/>
    <col min="11265" max="11265" width="59.42578125" style="66" customWidth="1"/>
    <col min="11266" max="11266" width="21.42578125" style="66" customWidth="1"/>
    <col min="11267" max="11267" width="15.140625" style="66" customWidth="1"/>
    <col min="11268" max="11268" width="16.85546875" style="66" customWidth="1"/>
    <col min="11269" max="11269" width="8.140625" style="66" customWidth="1"/>
    <col min="11270" max="11270" width="20.5703125" style="66" customWidth="1"/>
    <col min="11271" max="11272" width="15.140625" style="66" customWidth="1"/>
    <col min="11273" max="11273" width="16.7109375" style="66" customWidth="1"/>
    <col min="11274" max="11274" width="8.5703125" style="66" customWidth="1"/>
    <col min="11275" max="11275" width="18.140625" style="66" customWidth="1"/>
    <col min="11276" max="11276" width="8.42578125" style="66" customWidth="1"/>
    <col min="11277" max="11277" width="19.28515625" style="66" customWidth="1"/>
    <col min="11278" max="11278" width="8.5703125" style="66" customWidth="1"/>
    <col min="11279" max="11279" width="17.85546875" style="66" customWidth="1"/>
    <col min="11280" max="11280" width="8" style="66" customWidth="1"/>
    <col min="11281" max="11281" width="14.28515625" style="66" customWidth="1"/>
    <col min="11282" max="11282" width="11.5703125" style="66" customWidth="1"/>
    <col min="11283" max="11283" width="6.7109375" style="66"/>
    <col min="11284" max="11285" width="13.5703125" style="66" customWidth="1"/>
    <col min="11286" max="11520" width="6.7109375" style="66"/>
    <col min="11521" max="11521" width="59.42578125" style="66" customWidth="1"/>
    <col min="11522" max="11522" width="21.42578125" style="66" customWidth="1"/>
    <col min="11523" max="11523" width="15.140625" style="66" customWidth="1"/>
    <col min="11524" max="11524" width="16.85546875" style="66" customWidth="1"/>
    <col min="11525" max="11525" width="8.140625" style="66" customWidth="1"/>
    <col min="11526" max="11526" width="20.5703125" style="66" customWidth="1"/>
    <col min="11527" max="11528" width="15.140625" style="66" customWidth="1"/>
    <col min="11529" max="11529" width="16.7109375" style="66" customWidth="1"/>
    <col min="11530" max="11530" width="8.5703125" style="66" customWidth="1"/>
    <col min="11531" max="11531" width="18.140625" style="66" customWidth="1"/>
    <col min="11532" max="11532" width="8.42578125" style="66" customWidth="1"/>
    <col min="11533" max="11533" width="19.28515625" style="66" customWidth="1"/>
    <col min="11534" max="11534" width="8.5703125" style="66" customWidth="1"/>
    <col min="11535" max="11535" width="17.85546875" style="66" customWidth="1"/>
    <col min="11536" max="11536" width="8" style="66" customWidth="1"/>
    <col min="11537" max="11537" width="14.28515625" style="66" customWidth="1"/>
    <col min="11538" max="11538" width="11.5703125" style="66" customWidth="1"/>
    <col min="11539" max="11539" width="6.7109375" style="66"/>
    <col min="11540" max="11541" width="13.5703125" style="66" customWidth="1"/>
    <col min="11542" max="11776" width="6.7109375" style="66"/>
    <col min="11777" max="11777" width="59.42578125" style="66" customWidth="1"/>
    <col min="11778" max="11778" width="21.42578125" style="66" customWidth="1"/>
    <col min="11779" max="11779" width="15.140625" style="66" customWidth="1"/>
    <col min="11780" max="11780" width="16.85546875" style="66" customWidth="1"/>
    <col min="11781" max="11781" width="8.140625" style="66" customWidth="1"/>
    <col min="11782" max="11782" width="20.5703125" style="66" customWidth="1"/>
    <col min="11783" max="11784" width="15.140625" style="66" customWidth="1"/>
    <col min="11785" max="11785" width="16.7109375" style="66" customWidth="1"/>
    <col min="11786" max="11786" width="8.5703125" style="66" customWidth="1"/>
    <col min="11787" max="11787" width="18.140625" style="66" customWidth="1"/>
    <col min="11788" max="11788" width="8.42578125" style="66" customWidth="1"/>
    <col min="11789" max="11789" width="19.28515625" style="66" customWidth="1"/>
    <col min="11790" max="11790" width="8.5703125" style="66" customWidth="1"/>
    <col min="11791" max="11791" width="17.85546875" style="66" customWidth="1"/>
    <col min="11792" max="11792" width="8" style="66" customWidth="1"/>
    <col min="11793" max="11793" width="14.28515625" style="66" customWidth="1"/>
    <col min="11794" max="11794" width="11.5703125" style="66" customWidth="1"/>
    <col min="11795" max="11795" width="6.7109375" style="66"/>
    <col min="11796" max="11797" width="13.5703125" style="66" customWidth="1"/>
    <col min="11798" max="12032" width="6.7109375" style="66"/>
    <col min="12033" max="12033" width="59.42578125" style="66" customWidth="1"/>
    <col min="12034" max="12034" width="21.42578125" style="66" customWidth="1"/>
    <col min="12035" max="12035" width="15.140625" style="66" customWidth="1"/>
    <col min="12036" max="12036" width="16.85546875" style="66" customWidth="1"/>
    <col min="12037" max="12037" width="8.140625" style="66" customWidth="1"/>
    <col min="12038" max="12038" width="20.5703125" style="66" customWidth="1"/>
    <col min="12039" max="12040" width="15.140625" style="66" customWidth="1"/>
    <col min="12041" max="12041" width="16.7109375" style="66" customWidth="1"/>
    <col min="12042" max="12042" width="8.5703125" style="66" customWidth="1"/>
    <col min="12043" max="12043" width="18.140625" style="66" customWidth="1"/>
    <col min="12044" max="12044" width="8.42578125" style="66" customWidth="1"/>
    <col min="12045" max="12045" width="19.28515625" style="66" customWidth="1"/>
    <col min="12046" max="12046" width="8.5703125" style="66" customWidth="1"/>
    <col min="12047" max="12047" width="17.85546875" style="66" customWidth="1"/>
    <col min="12048" max="12048" width="8" style="66" customWidth="1"/>
    <col min="12049" max="12049" width="14.28515625" style="66" customWidth="1"/>
    <col min="12050" max="12050" width="11.5703125" style="66" customWidth="1"/>
    <col min="12051" max="12051" width="6.7109375" style="66"/>
    <col min="12052" max="12053" width="13.5703125" style="66" customWidth="1"/>
    <col min="12054" max="12288" width="6.7109375" style="66"/>
    <col min="12289" max="12289" width="59.42578125" style="66" customWidth="1"/>
    <col min="12290" max="12290" width="21.42578125" style="66" customWidth="1"/>
    <col min="12291" max="12291" width="15.140625" style="66" customWidth="1"/>
    <col min="12292" max="12292" width="16.85546875" style="66" customWidth="1"/>
    <col min="12293" max="12293" width="8.140625" style="66" customWidth="1"/>
    <col min="12294" max="12294" width="20.5703125" style="66" customWidth="1"/>
    <col min="12295" max="12296" width="15.140625" style="66" customWidth="1"/>
    <col min="12297" max="12297" width="16.7109375" style="66" customWidth="1"/>
    <col min="12298" max="12298" width="8.5703125" style="66" customWidth="1"/>
    <col min="12299" max="12299" width="18.140625" style="66" customWidth="1"/>
    <col min="12300" max="12300" width="8.42578125" style="66" customWidth="1"/>
    <col min="12301" max="12301" width="19.28515625" style="66" customWidth="1"/>
    <col min="12302" max="12302" width="8.5703125" style="66" customWidth="1"/>
    <col min="12303" max="12303" width="17.85546875" style="66" customWidth="1"/>
    <col min="12304" max="12304" width="8" style="66" customWidth="1"/>
    <col min="12305" max="12305" width="14.28515625" style="66" customWidth="1"/>
    <col min="12306" max="12306" width="11.5703125" style="66" customWidth="1"/>
    <col min="12307" max="12307" width="6.7109375" style="66"/>
    <col min="12308" max="12309" width="13.5703125" style="66" customWidth="1"/>
    <col min="12310" max="12544" width="6.7109375" style="66"/>
    <col min="12545" max="12545" width="59.42578125" style="66" customWidth="1"/>
    <col min="12546" max="12546" width="21.42578125" style="66" customWidth="1"/>
    <col min="12547" max="12547" width="15.140625" style="66" customWidth="1"/>
    <col min="12548" max="12548" width="16.85546875" style="66" customWidth="1"/>
    <col min="12549" max="12549" width="8.140625" style="66" customWidth="1"/>
    <col min="12550" max="12550" width="20.5703125" style="66" customWidth="1"/>
    <col min="12551" max="12552" width="15.140625" style="66" customWidth="1"/>
    <col min="12553" max="12553" width="16.7109375" style="66" customWidth="1"/>
    <col min="12554" max="12554" width="8.5703125" style="66" customWidth="1"/>
    <col min="12555" max="12555" width="18.140625" style="66" customWidth="1"/>
    <col min="12556" max="12556" width="8.42578125" style="66" customWidth="1"/>
    <col min="12557" max="12557" width="19.28515625" style="66" customWidth="1"/>
    <col min="12558" max="12558" width="8.5703125" style="66" customWidth="1"/>
    <col min="12559" max="12559" width="17.85546875" style="66" customWidth="1"/>
    <col min="12560" max="12560" width="8" style="66" customWidth="1"/>
    <col min="12561" max="12561" width="14.28515625" style="66" customWidth="1"/>
    <col min="12562" max="12562" width="11.5703125" style="66" customWidth="1"/>
    <col min="12563" max="12563" width="6.7109375" style="66"/>
    <col min="12564" max="12565" width="13.5703125" style="66" customWidth="1"/>
    <col min="12566" max="12800" width="6.7109375" style="66"/>
    <col min="12801" max="12801" width="59.42578125" style="66" customWidth="1"/>
    <col min="12802" max="12802" width="21.42578125" style="66" customWidth="1"/>
    <col min="12803" max="12803" width="15.140625" style="66" customWidth="1"/>
    <col min="12804" max="12804" width="16.85546875" style="66" customWidth="1"/>
    <col min="12805" max="12805" width="8.140625" style="66" customWidth="1"/>
    <col min="12806" max="12806" width="20.5703125" style="66" customWidth="1"/>
    <col min="12807" max="12808" width="15.140625" style="66" customWidth="1"/>
    <col min="12809" max="12809" width="16.7109375" style="66" customWidth="1"/>
    <col min="12810" max="12810" width="8.5703125" style="66" customWidth="1"/>
    <col min="12811" max="12811" width="18.140625" style="66" customWidth="1"/>
    <col min="12812" max="12812" width="8.42578125" style="66" customWidth="1"/>
    <col min="12813" max="12813" width="19.28515625" style="66" customWidth="1"/>
    <col min="12814" max="12814" width="8.5703125" style="66" customWidth="1"/>
    <col min="12815" max="12815" width="17.85546875" style="66" customWidth="1"/>
    <col min="12816" max="12816" width="8" style="66" customWidth="1"/>
    <col min="12817" max="12817" width="14.28515625" style="66" customWidth="1"/>
    <col min="12818" max="12818" width="11.5703125" style="66" customWidth="1"/>
    <col min="12819" max="12819" width="6.7109375" style="66"/>
    <col min="12820" max="12821" width="13.5703125" style="66" customWidth="1"/>
    <col min="12822" max="13056" width="6.7109375" style="66"/>
    <col min="13057" max="13057" width="59.42578125" style="66" customWidth="1"/>
    <col min="13058" max="13058" width="21.42578125" style="66" customWidth="1"/>
    <col min="13059" max="13059" width="15.140625" style="66" customWidth="1"/>
    <col min="13060" max="13060" width="16.85546875" style="66" customWidth="1"/>
    <col min="13061" max="13061" width="8.140625" style="66" customWidth="1"/>
    <col min="13062" max="13062" width="20.5703125" style="66" customWidth="1"/>
    <col min="13063" max="13064" width="15.140625" style="66" customWidth="1"/>
    <col min="13065" max="13065" width="16.7109375" style="66" customWidth="1"/>
    <col min="13066" max="13066" width="8.5703125" style="66" customWidth="1"/>
    <col min="13067" max="13067" width="18.140625" style="66" customWidth="1"/>
    <col min="13068" max="13068" width="8.42578125" style="66" customWidth="1"/>
    <col min="13069" max="13069" width="19.28515625" style="66" customWidth="1"/>
    <col min="13070" max="13070" width="8.5703125" style="66" customWidth="1"/>
    <col min="13071" max="13071" width="17.85546875" style="66" customWidth="1"/>
    <col min="13072" max="13072" width="8" style="66" customWidth="1"/>
    <col min="13073" max="13073" width="14.28515625" style="66" customWidth="1"/>
    <col min="13074" max="13074" width="11.5703125" style="66" customWidth="1"/>
    <col min="13075" max="13075" width="6.7109375" style="66"/>
    <col min="13076" max="13077" width="13.5703125" style="66" customWidth="1"/>
    <col min="13078" max="13312" width="6.7109375" style="66"/>
    <col min="13313" max="13313" width="59.42578125" style="66" customWidth="1"/>
    <col min="13314" max="13314" width="21.42578125" style="66" customWidth="1"/>
    <col min="13315" max="13315" width="15.140625" style="66" customWidth="1"/>
    <col min="13316" max="13316" width="16.85546875" style="66" customWidth="1"/>
    <col min="13317" max="13317" width="8.140625" style="66" customWidth="1"/>
    <col min="13318" max="13318" width="20.5703125" style="66" customWidth="1"/>
    <col min="13319" max="13320" width="15.140625" style="66" customWidth="1"/>
    <col min="13321" max="13321" width="16.7109375" style="66" customWidth="1"/>
    <col min="13322" max="13322" width="8.5703125" style="66" customWidth="1"/>
    <col min="13323" max="13323" width="18.140625" style="66" customWidth="1"/>
    <col min="13324" max="13324" width="8.42578125" style="66" customWidth="1"/>
    <col min="13325" max="13325" width="19.28515625" style="66" customWidth="1"/>
    <col min="13326" max="13326" width="8.5703125" style="66" customWidth="1"/>
    <col min="13327" max="13327" width="17.85546875" style="66" customWidth="1"/>
    <col min="13328" max="13328" width="8" style="66" customWidth="1"/>
    <col min="13329" max="13329" width="14.28515625" style="66" customWidth="1"/>
    <col min="13330" max="13330" width="11.5703125" style="66" customWidth="1"/>
    <col min="13331" max="13331" width="6.7109375" style="66"/>
    <col min="13332" max="13333" width="13.5703125" style="66" customWidth="1"/>
    <col min="13334" max="13568" width="6.7109375" style="66"/>
    <col min="13569" max="13569" width="59.42578125" style="66" customWidth="1"/>
    <col min="13570" max="13570" width="21.42578125" style="66" customWidth="1"/>
    <col min="13571" max="13571" width="15.140625" style="66" customWidth="1"/>
    <col min="13572" max="13572" width="16.85546875" style="66" customWidth="1"/>
    <col min="13573" max="13573" width="8.140625" style="66" customWidth="1"/>
    <col min="13574" max="13574" width="20.5703125" style="66" customWidth="1"/>
    <col min="13575" max="13576" width="15.140625" style="66" customWidth="1"/>
    <col min="13577" max="13577" width="16.7109375" style="66" customWidth="1"/>
    <col min="13578" max="13578" width="8.5703125" style="66" customWidth="1"/>
    <col min="13579" max="13579" width="18.140625" style="66" customWidth="1"/>
    <col min="13580" max="13580" width="8.42578125" style="66" customWidth="1"/>
    <col min="13581" max="13581" width="19.28515625" style="66" customWidth="1"/>
    <col min="13582" max="13582" width="8.5703125" style="66" customWidth="1"/>
    <col min="13583" max="13583" width="17.85546875" style="66" customWidth="1"/>
    <col min="13584" max="13584" width="8" style="66" customWidth="1"/>
    <col min="13585" max="13585" width="14.28515625" style="66" customWidth="1"/>
    <col min="13586" max="13586" width="11.5703125" style="66" customWidth="1"/>
    <col min="13587" max="13587" width="6.7109375" style="66"/>
    <col min="13588" max="13589" width="13.5703125" style="66" customWidth="1"/>
    <col min="13590" max="13824" width="6.7109375" style="66"/>
    <col min="13825" max="13825" width="59.42578125" style="66" customWidth="1"/>
    <col min="13826" max="13826" width="21.42578125" style="66" customWidth="1"/>
    <col min="13827" max="13827" width="15.140625" style="66" customWidth="1"/>
    <col min="13828" max="13828" width="16.85546875" style="66" customWidth="1"/>
    <col min="13829" max="13829" width="8.140625" style="66" customWidth="1"/>
    <col min="13830" max="13830" width="20.5703125" style="66" customWidth="1"/>
    <col min="13831" max="13832" width="15.140625" style="66" customWidth="1"/>
    <col min="13833" max="13833" width="16.7109375" style="66" customWidth="1"/>
    <col min="13834" max="13834" width="8.5703125" style="66" customWidth="1"/>
    <col min="13835" max="13835" width="18.140625" style="66" customWidth="1"/>
    <col min="13836" max="13836" width="8.42578125" style="66" customWidth="1"/>
    <col min="13837" max="13837" width="19.28515625" style="66" customWidth="1"/>
    <col min="13838" max="13838" width="8.5703125" style="66" customWidth="1"/>
    <col min="13839" max="13839" width="17.85546875" style="66" customWidth="1"/>
    <col min="13840" max="13840" width="8" style="66" customWidth="1"/>
    <col min="13841" max="13841" width="14.28515625" style="66" customWidth="1"/>
    <col min="13842" max="13842" width="11.5703125" style="66" customWidth="1"/>
    <col min="13843" max="13843" width="6.7109375" style="66"/>
    <col min="13844" max="13845" width="13.5703125" style="66" customWidth="1"/>
    <col min="13846" max="14080" width="6.7109375" style="66"/>
    <col min="14081" max="14081" width="59.42578125" style="66" customWidth="1"/>
    <col min="14082" max="14082" width="21.42578125" style="66" customWidth="1"/>
    <col min="14083" max="14083" width="15.140625" style="66" customWidth="1"/>
    <col min="14084" max="14084" width="16.85546875" style="66" customWidth="1"/>
    <col min="14085" max="14085" width="8.140625" style="66" customWidth="1"/>
    <col min="14086" max="14086" width="20.5703125" style="66" customWidth="1"/>
    <col min="14087" max="14088" width="15.140625" style="66" customWidth="1"/>
    <col min="14089" max="14089" width="16.7109375" style="66" customWidth="1"/>
    <col min="14090" max="14090" width="8.5703125" style="66" customWidth="1"/>
    <col min="14091" max="14091" width="18.140625" style="66" customWidth="1"/>
    <col min="14092" max="14092" width="8.42578125" style="66" customWidth="1"/>
    <col min="14093" max="14093" width="19.28515625" style="66" customWidth="1"/>
    <col min="14094" max="14094" width="8.5703125" style="66" customWidth="1"/>
    <col min="14095" max="14095" width="17.85546875" style="66" customWidth="1"/>
    <col min="14096" max="14096" width="8" style="66" customWidth="1"/>
    <col min="14097" max="14097" width="14.28515625" style="66" customWidth="1"/>
    <col min="14098" max="14098" width="11.5703125" style="66" customWidth="1"/>
    <col min="14099" max="14099" width="6.7109375" style="66"/>
    <col min="14100" max="14101" width="13.5703125" style="66" customWidth="1"/>
    <col min="14102" max="14336" width="6.7109375" style="66"/>
    <col min="14337" max="14337" width="59.42578125" style="66" customWidth="1"/>
    <col min="14338" max="14338" width="21.42578125" style="66" customWidth="1"/>
    <col min="14339" max="14339" width="15.140625" style="66" customWidth="1"/>
    <col min="14340" max="14340" width="16.85546875" style="66" customWidth="1"/>
    <col min="14341" max="14341" width="8.140625" style="66" customWidth="1"/>
    <col min="14342" max="14342" width="20.5703125" style="66" customWidth="1"/>
    <col min="14343" max="14344" width="15.140625" style="66" customWidth="1"/>
    <col min="14345" max="14345" width="16.7109375" style="66" customWidth="1"/>
    <col min="14346" max="14346" width="8.5703125" style="66" customWidth="1"/>
    <col min="14347" max="14347" width="18.140625" style="66" customWidth="1"/>
    <col min="14348" max="14348" width="8.42578125" style="66" customWidth="1"/>
    <col min="14349" max="14349" width="19.28515625" style="66" customWidth="1"/>
    <col min="14350" max="14350" width="8.5703125" style="66" customWidth="1"/>
    <col min="14351" max="14351" width="17.85546875" style="66" customWidth="1"/>
    <col min="14352" max="14352" width="8" style="66" customWidth="1"/>
    <col min="14353" max="14353" width="14.28515625" style="66" customWidth="1"/>
    <col min="14354" max="14354" width="11.5703125" style="66" customWidth="1"/>
    <col min="14355" max="14355" width="6.7109375" style="66"/>
    <col min="14356" max="14357" width="13.5703125" style="66" customWidth="1"/>
    <col min="14358" max="14592" width="6.7109375" style="66"/>
    <col min="14593" max="14593" width="59.42578125" style="66" customWidth="1"/>
    <col min="14594" max="14594" width="21.42578125" style="66" customWidth="1"/>
    <col min="14595" max="14595" width="15.140625" style="66" customWidth="1"/>
    <col min="14596" max="14596" width="16.85546875" style="66" customWidth="1"/>
    <col min="14597" max="14597" width="8.140625" style="66" customWidth="1"/>
    <col min="14598" max="14598" width="20.5703125" style="66" customWidth="1"/>
    <col min="14599" max="14600" width="15.140625" style="66" customWidth="1"/>
    <col min="14601" max="14601" width="16.7109375" style="66" customWidth="1"/>
    <col min="14602" max="14602" width="8.5703125" style="66" customWidth="1"/>
    <col min="14603" max="14603" width="18.140625" style="66" customWidth="1"/>
    <col min="14604" max="14604" width="8.42578125" style="66" customWidth="1"/>
    <col min="14605" max="14605" width="19.28515625" style="66" customWidth="1"/>
    <col min="14606" max="14606" width="8.5703125" style="66" customWidth="1"/>
    <col min="14607" max="14607" width="17.85546875" style="66" customWidth="1"/>
    <col min="14608" max="14608" width="8" style="66" customWidth="1"/>
    <col min="14609" max="14609" width="14.28515625" style="66" customWidth="1"/>
    <col min="14610" max="14610" width="11.5703125" style="66" customWidth="1"/>
    <col min="14611" max="14611" width="6.7109375" style="66"/>
    <col min="14612" max="14613" width="13.5703125" style="66" customWidth="1"/>
    <col min="14614" max="14848" width="6.7109375" style="66"/>
    <col min="14849" max="14849" width="59.42578125" style="66" customWidth="1"/>
    <col min="14850" max="14850" width="21.42578125" style="66" customWidth="1"/>
    <col min="14851" max="14851" width="15.140625" style="66" customWidth="1"/>
    <col min="14852" max="14852" width="16.85546875" style="66" customWidth="1"/>
    <col min="14853" max="14853" width="8.140625" style="66" customWidth="1"/>
    <col min="14854" max="14854" width="20.5703125" style="66" customWidth="1"/>
    <col min="14855" max="14856" width="15.140625" style="66" customWidth="1"/>
    <col min="14857" max="14857" width="16.7109375" style="66" customWidth="1"/>
    <col min="14858" max="14858" width="8.5703125" style="66" customWidth="1"/>
    <col min="14859" max="14859" width="18.140625" style="66" customWidth="1"/>
    <col min="14860" max="14860" width="8.42578125" style="66" customWidth="1"/>
    <col min="14861" max="14861" width="19.28515625" style="66" customWidth="1"/>
    <col min="14862" max="14862" width="8.5703125" style="66" customWidth="1"/>
    <col min="14863" max="14863" width="17.85546875" style="66" customWidth="1"/>
    <col min="14864" max="14864" width="8" style="66" customWidth="1"/>
    <col min="14865" max="14865" width="14.28515625" style="66" customWidth="1"/>
    <col min="14866" max="14866" width="11.5703125" style="66" customWidth="1"/>
    <col min="14867" max="14867" width="6.7109375" style="66"/>
    <col min="14868" max="14869" width="13.5703125" style="66" customWidth="1"/>
    <col min="14870" max="15104" width="6.7109375" style="66"/>
    <col min="15105" max="15105" width="59.42578125" style="66" customWidth="1"/>
    <col min="15106" max="15106" width="21.42578125" style="66" customWidth="1"/>
    <col min="15107" max="15107" width="15.140625" style="66" customWidth="1"/>
    <col min="15108" max="15108" width="16.85546875" style="66" customWidth="1"/>
    <col min="15109" max="15109" width="8.140625" style="66" customWidth="1"/>
    <col min="15110" max="15110" width="20.5703125" style="66" customWidth="1"/>
    <col min="15111" max="15112" width="15.140625" style="66" customWidth="1"/>
    <col min="15113" max="15113" width="16.7109375" style="66" customWidth="1"/>
    <col min="15114" max="15114" width="8.5703125" style="66" customWidth="1"/>
    <col min="15115" max="15115" width="18.140625" style="66" customWidth="1"/>
    <col min="15116" max="15116" width="8.42578125" style="66" customWidth="1"/>
    <col min="15117" max="15117" width="19.28515625" style="66" customWidth="1"/>
    <col min="15118" max="15118" width="8.5703125" style="66" customWidth="1"/>
    <col min="15119" max="15119" width="17.85546875" style="66" customWidth="1"/>
    <col min="15120" max="15120" width="8" style="66" customWidth="1"/>
    <col min="15121" max="15121" width="14.28515625" style="66" customWidth="1"/>
    <col min="15122" max="15122" width="11.5703125" style="66" customWidth="1"/>
    <col min="15123" max="15123" width="6.7109375" style="66"/>
    <col min="15124" max="15125" width="13.5703125" style="66" customWidth="1"/>
    <col min="15126" max="15360" width="6.7109375" style="66"/>
    <col min="15361" max="15361" width="59.42578125" style="66" customWidth="1"/>
    <col min="15362" max="15362" width="21.42578125" style="66" customWidth="1"/>
    <col min="15363" max="15363" width="15.140625" style="66" customWidth="1"/>
    <col min="15364" max="15364" width="16.85546875" style="66" customWidth="1"/>
    <col min="15365" max="15365" width="8.140625" style="66" customWidth="1"/>
    <col min="15366" max="15366" width="20.5703125" style="66" customWidth="1"/>
    <col min="15367" max="15368" width="15.140625" style="66" customWidth="1"/>
    <col min="15369" max="15369" width="16.7109375" style="66" customWidth="1"/>
    <col min="15370" max="15370" width="8.5703125" style="66" customWidth="1"/>
    <col min="15371" max="15371" width="18.140625" style="66" customWidth="1"/>
    <col min="15372" max="15372" width="8.42578125" style="66" customWidth="1"/>
    <col min="15373" max="15373" width="19.28515625" style="66" customWidth="1"/>
    <col min="15374" max="15374" width="8.5703125" style="66" customWidth="1"/>
    <col min="15375" max="15375" width="17.85546875" style="66" customWidth="1"/>
    <col min="15376" max="15376" width="8" style="66" customWidth="1"/>
    <col min="15377" max="15377" width="14.28515625" style="66" customWidth="1"/>
    <col min="15378" max="15378" width="11.5703125" style="66" customWidth="1"/>
    <col min="15379" max="15379" width="6.7109375" style="66"/>
    <col min="15380" max="15381" width="13.5703125" style="66" customWidth="1"/>
    <col min="15382" max="15616" width="6.7109375" style="66"/>
    <col min="15617" max="15617" width="59.42578125" style="66" customWidth="1"/>
    <col min="15618" max="15618" width="21.42578125" style="66" customWidth="1"/>
    <col min="15619" max="15619" width="15.140625" style="66" customWidth="1"/>
    <col min="15620" max="15620" width="16.85546875" style="66" customWidth="1"/>
    <col min="15621" max="15621" width="8.140625" style="66" customWidth="1"/>
    <col min="15622" max="15622" width="20.5703125" style="66" customWidth="1"/>
    <col min="15623" max="15624" width="15.140625" style="66" customWidth="1"/>
    <col min="15625" max="15625" width="16.7109375" style="66" customWidth="1"/>
    <col min="15626" max="15626" width="8.5703125" style="66" customWidth="1"/>
    <col min="15627" max="15627" width="18.140625" style="66" customWidth="1"/>
    <col min="15628" max="15628" width="8.42578125" style="66" customWidth="1"/>
    <col min="15629" max="15629" width="19.28515625" style="66" customWidth="1"/>
    <col min="15630" max="15630" width="8.5703125" style="66" customWidth="1"/>
    <col min="15631" max="15631" width="17.85546875" style="66" customWidth="1"/>
    <col min="15632" max="15632" width="8" style="66" customWidth="1"/>
    <col min="15633" max="15633" width="14.28515625" style="66" customWidth="1"/>
    <col min="15634" max="15634" width="11.5703125" style="66" customWidth="1"/>
    <col min="15635" max="15635" width="6.7109375" style="66"/>
    <col min="15636" max="15637" width="13.5703125" style="66" customWidth="1"/>
    <col min="15638" max="15872" width="6.7109375" style="66"/>
    <col min="15873" max="15873" width="59.42578125" style="66" customWidth="1"/>
    <col min="15874" max="15874" width="21.42578125" style="66" customWidth="1"/>
    <col min="15875" max="15875" width="15.140625" style="66" customWidth="1"/>
    <col min="15876" max="15876" width="16.85546875" style="66" customWidth="1"/>
    <col min="15877" max="15877" width="8.140625" style="66" customWidth="1"/>
    <col min="15878" max="15878" width="20.5703125" style="66" customWidth="1"/>
    <col min="15879" max="15880" width="15.140625" style="66" customWidth="1"/>
    <col min="15881" max="15881" width="16.7109375" style="66" customWidth="1"/>
    <col min="15882" max="15882" width="8.5703125" style="66" customWidth="1"/>
    <col min="15883" max="15883" width="18.140625" style="66" customWidth="1"/>
    <col min="15884" max="15884" width="8.42578125" style="66" customWidth="1"/>
    <col min="15885" max="15885" width="19.28515625" style="66" customWidth="1"/>
    <col min="15886" max="15886" width="8.5703125" style="66" customWidth="1"/>
    <col min="15887" max="15887" width="17.85546875" style="66" customWidth="1"/>
    <col min="15888" max="15888" width="8" style="66" customWidth="1"/>
    <col min="15889" max="15889" width="14.28515625" style="66" customWidth="1"/>
    <col min="15890" max="15890" width="11.5703125" style="66" customWidth="1"/>
    <col min="15891" max="15891" width="6.7109375" style="66"/>
    <col min="15892" max="15893" width="13.5703125" style="66" customWidth="1"/>
    <col min="15894" max="16128" width="6.7109375" style="66"/>
    <col min="16129" max="16129" width="59.42578125" style="66" customWidth="1"/>
    <col min="16130" max="16130" width="21.42578125" style="66" customWidth="1"/>
    <col min="16131" max="16131" width="15.140625" style="66" customWidth="1"/>
    <col min="16132" max="16132" width="16.85546875" style="66" customWidth="1"/>
    <col min="16133" max="16133" width="8.140625" style="66" customWidth="1"/>
    <col min="16134" max="16134" width="20.5703125" style="66" customWidth="1"/>
    <col min="16135" max="16136" width="15.140625" style="66" customWidth="1"/>
    <col min="16137" max="16137" width="16.7109375" style="66" customWidth="1"/>
    <col min="16138" max="16138" width="8.5703125" style="66" customWidth="1"/>
    <col min="16139" max="16139" width="18.140625" style="66" customWidth="1"/>
    <col min="16140" max="16140" width="8.42578125" style="66" customWidth="1"/>
    <col min="16141" max="16141" width="19.28515625" style="66" customWidth="1"/>
    <col min="16142" max="16142" width="8.5703125" style="66" customWidth="1"/>
    <col min="16143" max="16143" width="17.85546875" style="66" customWidth="1"/>
    <col min="16144" max="16144" width="8" style="66" customWidth="1"/>
    <col min="16145" max="16145" width="14.28515625" style="66" customWidth="1"/>
    <col min="16146" max="16146" width="11.5703125" style="66" customWidth="1"/>
    <col min="16147" max="16147" width="6.7109375" style="66"/>
    <col min="16148" max="16149" width="13.5703125" style="66" customWidth="1"/>
    <col min="16150" max="16384" width="6.7109375" style="66"/>
  </cols>
  <sheetData>
    <row r="1" spans="1:25" ht="20.25" x14ac:dyDescent="0.3">
      <c r="A1" s="630" t="s">
        <v>883</v>
      </c>
      <c r="B1" s="631"/>
      <c r="C1" s="631"/>
      <c r="D1" s="631"/>
      <c r="E1" s="631"/>
      <c r="F1" s="631"/>
      <c r="G1" s="631"/>
      <c r="H1" s="631"/>
      <c r="J1" s="631"/>
      <c r="Q1" s="632" t="s">
        <v>9</v>
      </c>
    </row>
    <row r="3" spans="1:25" ht="18.75" customHeight="1" x14ac:dyDescent="0.2">
      <c r="A3" s="1034" t="s">
        <v>378</v>
      </c>
      <c r="B3" s="1034"/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4"/>
      <c r="Q3" s="1034"/>
      <c r="R3" s="1034"/>
    </row>
    <row r="4" spans="1:25" ht="16.5" thickBot="1" x14ac:dyDescent="0.25">
      <c r="A4" s="633"/>
      <c r="B4" s="634"/>
      <c r="C4" s="634"/>
      <c r="D4" s="634"/>
      <c r="E4" s="634"/>
      <c r="F4" s="634"/>
      <c r="G4" s="634"/>
      <c r="H4" s="634"/>
      <c r="I4" s="634"/>
      <c r="J4" s="634"/>
    </row>
    <row r="5" spans="1:25" ht="16.5" customHeight="1" thickBot="1" x14ac:dyDescent="0.3">
      <c r="A5" s="635"/>
      <c r="B5" s="1023" t="s">
        <v>786</v>
      </c>
      <c r="C5" s="1024"/>
      <c r="D5" s="1024"/>
      <c r="E5" s="1025"/>
      <c r="F5" s="1026" t="s">
        <v>879</v>
      </c>
      <c r="G5" s="1027"/>
      <c r="H5" s="1027"/>
      <c r="I5" s="1027"/>
      <c r="J5" s="1027"/>
      <c r="K5" s="1027"/>
      <c r="L5" s="1027"/>
      <c r="M5" s="1027"/>
      <c r="N5" s="1027"/>
      <c r="O5" s="1027"/>
      <c r="P5" s="1027"/>
      <c r="Q5" s="1027"/>
      <c r="R5" s="1028"/>
    </row>
    <row r="6" spans="1:25" ht="16.5" thickBot="1" x14ac:dyDescent="0.3">
      <c r="A6" s="636"/>
      <c r="B6" s="683" t="s">
        <v>70</v>
      </c>
      <c r="C6" s="685" t="s">
        <v>71</v>
      </c>
      <c r="D6" s="638"/>
      <c r="E6" s="639"/>
      <c r="F6" s="640" t="s">
        <v>70</v>
      </c>
      <c r="G6" s="685" t="s">
        <v>71</v>
      </c>
      <c r="H6" s="637"/>
      <c r="I6" s="638"/>
      <c r="J6" s="639"/>
      <c r="K6" s="1029" t="s">
        <v>133</v>
      </c>
      <c r="L6" s="1030"/>
      <c r="M6" s="1030"/>
      <c r="N6" s="1030"/>
      <c r="O6" s="1030"/>
      <c r="P6" s="1030"/>
      <c r="Q6" s="1030"/>
      <c r="R6" s="1031"/>
    </row>
    <row r="7" spans="1:25" ht="16.5" customHeight="1" thickBot="1" x14ac:dyDescent="0.3">
      <c r="A7" s="645" t="s">
        <v>80</v>
      </c>
      <c r="B7" s="683" t="s">
        <v>72</v>
      </c>
      <c r="C7" s="646" t="s">
        <v>73</v>
      </c>
      <c r="D7" s="647" t="s">
        <v>74</v>
      </c>
      <c r="E7" s="639" t="s">
        <v>75</v>
      </c>
      <c r="F7" s="640" t="s">
        <v>72</v>
      </c>
      <c r="G7" s="646" t="s">
        <v>73</v>
      </c>
      <c r="H7" s="648" t="s">
        <v>142</v>
      </c>
      <c r="I7" s="647" t="s">
        <v>74</v>
      </c>
      <c r="J7" s="639" t="s">
        <v>75</v>
      </c>
      <c r="K7" s="1032" t="s">
        <v>35</v>
      </c>
      <c r="L7" s="1033"/>
      <c r="M7" s="1032" t="s">
        <v>36</v>
      </c>
      <c r="N7" s="1033"/>
      <c r="O7" s="1032" t="s">
        <v>37</v>
      </c>
      <c r="P7" s="1033"/>
      <c r="Q7" s="1032" t="s">
        <v>309</v>
      </c>
      <c r="R7" s="1033"/>
    </row>
    <row r="8" spans="1:25" x14ac:dyDescent="0.25">
      <c r="A8" s="636"/>
      <c r="B8" s="683" t="s">
        <v>76</v>
      </c>
      <c r="C8" s="646" t="s">
        <v>77</v>
      </c>
      <c r="D8" s="647" t="s">
        <v>78</v>
      </c>
      <c r="E8" s="639" t="s">
        <v>371</v>
      </c>
      <c r="F8" s="640" t="s">
        <v>76</v>
      </c>
      <c r="G8" s="646" t="s">
        <v>77</v>
      </c>
      <c r="H8" s="649" t="s">
        <v>273</v>
      </c>
      <c r="I8" s="647" t="s">
        <v>78</v>
      </c>
      <c r="J8" s="639" t="s">
        <v>372</v>
      </c>
      <c r="K8" s="650" t="s">
        <v>74</v>
      </c>
      <c r="L8" s="639" t="s">
        <v>75</v>
      </c>
      <c r="M8" s="650" t="s">
        <v>74</v>
      </c>
      <c r="N8" s="639" t="s">
        <v>75</v>
      </c>
      <c r="O8" s="650" t="s">
        <v>74</v>
      </c>
      <c r="P8" s="639" t="s">
        <v>75</v>
      </c>
      <c r="Q8" s="650" t="s">
        <v>74</v>
      </c>
      <c r="R8" s="651" t="s">
        <v>75</v>
      </c>
    </row>
    <row r="9" spans="1:25" ht="13.5" customHeight="1" x14ac:dyDescent="0.25">
      <c r="A9" s="645"/>
      <c r="B9" s="683" t="s">
        <v>81</v>
      </c>
      <c r="C9" s="646" t="s">
        <v>82</v>
      </c>
      <c r="D9" s="652"/>
      <c r="E9" s="639"/>
      <c r="F9" s="640" t="s">
        <v>81</v>
      </c>
      <c r="G9" s="646" t="s">
        <v>82</v>
      </c>
      <c r="H9" s="649" t="s">
        <v>274</v>
      </c>
      <c r="I9" s="652"/>
      <c r="J9" s="639"/>
      <c r="K9" s="650" t="s">
        <v>78</v>
      </c>
      <c r="L9" s="639" t="s">
        <v>371</v>
      </c>
      <c r="M9" s="650" t="s">
        <v>78</v>
      </c>
      <c r="N9" s="639" t="s">
        <v>371</v>
      </c>
      <c r="O9" s="650" t="s">
        <v>78</v>
      </c>
      <c r="P9" s="639" t="s">
        <v>371</v>
      </c>
      <c r="Q9" s="650" t="s">
        <v>78</v>
      </c>
      <c r="R9" s="651" t="s">
        <v>371</v>
      </c>
    </row>
    <row r="10" spans="1:25" x14ac:dyDescent="0.25">
      <c r="A10" s="636"/>
      <c r="B10" s="683" t="s">
        <v>64</v>
      </c>
      <c r="C10" s="646" t="s">
        <v>64</v>
      </c>
      <c r="D10" s="647" t="s">
        <v>64</v>
      </c>
      <c r="E10" s="639"/>
      <c r="F10" s="640" t="s">
        <v>64</v>
      </c>
      <c r="G10" s="646" t="s">
        <v>64</v>
      </c>
      <c r="H10" s="649" t="s">
        <v>64</v>
      </c>
      <c r="I10" s="647" t="s">
        <v>64</v>
      </c>
      <c r="J10" s="639"/>
      <c r="K10" s="650" t="s">
        <v>64</v>
      </c>
      <c r="L10" s="639"/>
      <c r="M10" s="650" t="s">
        <v>64</v>
      </c>
      <c r="N10" s="639"/>
      <c r="O10" s="650" t="s">
        <v>64</v>
      </c>
      <c r="P10" s="639"/>
      <c r="Q10" s="650" t="s">
        <v>64</v>
      </c>
      <c r="R10" s="651"/>
    </row>
    <row r="11" spans="1:25" ht="16.5" thickBot="1" x14ac:dyDescent="0.3">
      <c r="A11" s="686"/>
      <c r="B11" s="687">
        <v>1</v>
      </c>
      <c r="C11" s="688">
        <v>2</v>
      </c>
      <c r="D11" s="689">
        <v>3</v>
      </c>
      <c r="E11" s="690">
        <v>4</v>
      </c>
      <c r="F11" s="687">
        <v>6</v>
      </c>
      <c r="G11" s="690">
        <v>7</v>
      </c>
      <c r="H11" s="690">
        <v>8</v>
      </c>
      <c r="I11" s="690">
        <v>9</v>
      </c>
      <c r="J11" s="690">
        <v>10</v>
      </c>
      <c r="K11" s="687">
        <v>11</v>
      </c>
      <c r="L11" s="691">
        <v>12</v>
      </c>
      <c r="M11" s="687">
        <v>13</v>
      </c>
      <c r="N11" s="691">
        <v>14</v>
      </c>
      <c r="O11" s="687">
        <v>15</v>
      </c>
      <c r="P11" s="691">
        <v>16</v>
      </c>
      <c r="Q11" s="689">
        <v>17</v>
      </c>
      <c r="R11" s="692">
        <v>18</v>
      </c>
    </row>
    <row r="12" spans="1:25" ht="18.95" customHeight="1" x14ac:dyDescent="0.25">
      <c r="A12" s="660" t="s">
        <v>298</v>
      </c>
      <c r="B12" s="661">
        <v>0</v>
      </c>
      <c r="C12" s="662">
        <v>0</v>
      </c>
      <c r="D12" s="662">
        <v>0</v>
      </c>
      <c r="E12" s="663">
        <v>0</v>
      </c>
      <c r="F12" s="661">
        <v>0</v>
      </c>
      <c r="G12" s="662">
        <v>0</v>
      </c>
      <c r="H12" s="662">
        <v>0</v>
      </c>
      <c r="I12" s="662">
        <v>0</v>
      </c>
      <c r="J12" s="663">
        <v>0</v>
      </c>
      <c r="K12" s="664">
        <v>0</v>
      </c>
      <c r="L12" s="665">
        <v>0</v>
      </c>
      <c r="M12" s="664">
        <v>0</v>
      </c>
      <c r="N12" s="665">
        <v>0</v>
      </c>
      <c r="O12" s="664">
        <v>0</v>
      </c>
      <c r="P12" s="665">
        <v>0</v>
      </c>
      <c r="Q12" s="664">
        <v>0</v>
      </c>
      <c r="R12" s="665">
        <v>0</v>
      </c>
      <c r="T12" s="360"/>
      <c r="U12" s="360"/>
      <c r="V12" s="360"/>
      <c r="W12" s="360"/>
      <c r="X12" s="360"/>
      <c r="Y12" s="360"/>
    </row>
    <row r="13" spans="1:25" ht="18.95" customHeight="1" x14ac:dyDescent="0.25">
      <c r="A13" s="666" t="s">
        <v>84</v>
      </c>
      <c r="B13" s="667">
        <v>0</v>
      </c>
      <c r="C13" s="668">
        <v>0</v>
      </c>
      <c r="D13" s="668">
        <v>0</v>
      </c>
      <c r="E13" s="669">
        <v>0</v>
      </c>
      <c r="F13" s="667">
        <v>0</v>
      </c>
      <c r="G13" s="668">
        <v>0</v>
      </c>
      <c r="H13" s="668">
        <v>0</v>
      </c>
      <c r="I13" s="668">
        <v>0</v>
      </c>
      <c r="J13" s="669">
        <v>0</v>
      </c>
      <c r="K13" s="670">
        <v>0</v>
      </c>
      <c r="L13" s="671">
        <v>0</v>
      </c>
      <c r="M13" s="670">
        <v>0</v>
      </c>
      <c r="N13" s="671">
        <v>0</v>
      </c>
      <c r="O13" s="670">
        <v>0</v>
      </c>
      <c r="P13" s="671">
        <v>0</v>
      </c>
      <c r="Q13" s="670">
        <v>0</v>
      </c>
      <c r="R13" s="671">
        <v>0</v>
      </c>
      <c r="T13" s="360"/>
      <c r="U13" s="360"/>
      <c r="V13" s="360"/>
      <c r="W13" s="360"/>
      <c r="X13" s="360"/>
      <c r="Y13" s="360"/>
    </row>
    <row r="14" spans="1:25" ht="18.95" customHeight="1" x14ac:dyDescent="0.25">
      <c r="A14" s="666" t="s">
        <v>85</v>
      </c>
      <c r="B14" s="667">
        <v>0</v>
      </c>
      <c r="C14" s="668">
        <v>0</v>
      </c>
      <c r="D14" s="668">
        <v>0</v>
      </c>
      <c r="E14" s="669">
        <v>0</v>
      </c>
      <c r="F14" s="667">
        <v>0</v>
      </c>
      <c r="G14" s="668">
        <v>0</v>
      </c>
      <c r="H14" s="668">
        <v>0</v>
      </c>
      <c r="I14" s="668">
        <v>0</v>
      </c>
      <c r="J14" s="669">
        <v>0</v>
      </c>
      <c r="K14" s="670">
        <v>0</v>
      </c>
      <c r="L14" s="671">
        <v>0</v>
      </c>
      <c r="M14" s="670">
        <v>0</v>
      </c>
      <c r="N14" s="671">
        <v>0</v>
      </c>
      <c r="O14" s="670">
        <v>0</v>
      </c>
      <c r="P14" s="671">
        <v>0</v>
      </c>
      <c r="Q14" s="670">
        <v>0</v>
      </c>
      <c r="R14" s="671">
        <v>0</v>
      </c>
      <c r="T14" s="360"/>
      <c r="U14" s="360"/>
      <c r="V14" s="360"/>
      <c r="W14" s="360"/>
      <c r="X14" s="360"/>
      <c r="Y14" s="360"/>
    </row>
    <row r="15" spans="1:25" ht="18.95" customHeight="1" x14ac:dyDescent="0.25">
      <c r="A15" s="666" t="s">
        <v>86</v>
      </c>
      <c r="B15" s="667">
        <v>454444961</v>
      </c>
      <c r="C15" s="668">
        <v>68534439</v>
      </c>
      <c r="D15" s="668">
        <v>385910522</v>
      </c>
      <c r="E15" s="669">
        <v>637</v>
      </c>
      <c r="F15" s="667">
        <v>384824392</v>
      </c>
      <c r="G15" s="668">
        <v>58535863</v>
      </c>
      <c r="H15" s="668">
        <v>10464000</v>
      </c>
      <c r="I15" s="668">
        <v>326288529</v>
      </c>
      <c r="J15" s="669">
        <v>500.2</v>
      </c>
      <c r="K15" s="670">
        <v>120920144</v>
      </c>
      <c r="L15" s="671">
        <v>231.2</v>
      </c>
      <c r="M15" s="670">
        <v>0</v>
      </c>
      <c r="N15" s="671">
        <v>0</v>
      </c>
      <c r="O15" s="670">
        <v>205368385</v>
      </c>
      <c r="P15" s="671">
        <v>269</v>
      </c>
      <c r="Q15" s="670">
        <v>0</v>
      </c>
      <c r="R15" s="671">
        <v>0</v>
      </c>
      <c r="T15" s="360"/>
      <c r="U15" s="360"/>
      <c r="V15" s="360"/>
      <c r="W15" s="360"/>
      <c r="X15" s="360"/>
      <c r="Y15" s="360"/>
    </row>
    <row r="16" spans="1:25" ht="18.95" customHeight="1" x14ac:dyDescent="0.25">
      <c r="A16" s="666" t="s">
        <v>93</v>
      </c>
      <c r="B16" s="667">
        <v>934859340</v>
      </c>
      <c r="C16" s="668">
        <v>7648296</v>
      </c>
      <c r="D16" s="668">
        <v>927211044</v>
      </c>
      <c r="E16" s="669">
        <v>2011.5</v>
      </c>
      <c r="F16" s="667">
        <v>984398467</v>
      </c>
      <c r="G16" s="668">
        <v>7653096</v>
      </c>
      <c r="H16" s="668">
        <v>2078400</v>
      </c>
      <c r="I16" s="668">
        <v>976745371</v>
      </c>
      <c r="J16" s="669">
        <v>2025.58</v>
      </c>
      <c r="K16" s="670">
        <v>80441600</v>
      </c>
      <c r="L16" s="671">
        <v>172</v>
      </c>
      <c r="M16" s="670">
        <v>0</v>
      </c>
      <c r="N16" s="671">
        <v>0</v>
      </c>
      <c r="O16" s="670">
        <v>896303771</v>
      </c>
      <c r="P16" s="671">
        <v>1853.58</v>
      </c>
      <c r="Q16" s="670">
        <v>0</v>
      </c>
      <c r="R16" s="671">
        <v>0</v>
      </c>
      <c r="T16" s="360"/>
      <c r="U16" s="360"/>
      <c r="V16" s="360"/>
      <c r="W16" s="360"/>
      <c r="X16" s="360"/>
      <c r="Y16" s="360"/>
    </row>
    <row r="17" spans="1:25" ht="18.95" customHeight="1" x14ac:dyDescent="0.25">
      <c r="A17" s="666" t="s">
        <v>87</v>
      </c>
      <c r="B17" s="667">
        <v>1174409008</v>
      </c>
      <c r="C17" s="668">
        <v>16909040</v>
      </c>
      <c r="D17" s="668">
        <v>1157499968</v>
      </c>
      <c r="E17" s="669">
        <v>1811</v>
      </c>
      <c r="F17" s="667">
        <v>1195180046</v>
      </c>
      <c r="G17" s="668">
        <v>16913840</v>
      </c>
      <c r="H17" s="668">
        <v>2078400</v>
      </c>
      <c r="I17" s="668">
        <v>1178266206</v>
      </c>
      <c r="J17" s="669">
        <v>1746</v>
      </c>
      <c r="K17" s="670">
        <v>137643046</v>
      </c>
      <c r="L17" s="671">
        <v>240</v>
      </c>
      <c r="M17" s="670">
        <v>426369840</v>
      </c>
      <c r="N17" s="671">
        <v>552</v>
      </c>
      <c r="O17" s="670">
        <v>614253320</v>
      </c>
      <c r="P17" s="671">
        <v>954</v>
      </c>
      <c r="Q17" s="670">
        <v>0</v>
      </c>
      <c r="R17" s="671">
        <v>0</v>
      </c>
      <c r="T17" s="360"/>
      <c r="U17" s="360"/>
      <c r="V17" s="360"/>
      <c r="W17" s="360"/>
      <c r="X17" s="360"/>
      <c r="Y17" s="360"/>
    </row>
    <row r="18" spans="1:25" ht="18.95" customHeight="1" x14ac:dyDescent="0.25">
      <c r="A18" s="666" t="s">
        <v>94</v>
      </c>
      <c r="B18" s="667">
        <v>158091571</v>
      </c>
      <c r="C18" s="668">
        <v>1420438</v>
      </c>
      <c r="D18" s="668">
        <v>156671133</v>
      </c>
      <c r="E18" s="669">
        <v>268</v>
      </c>
      <c r="F18" s="667">
        <v>166149005</v>
      </c>
      <c r="G18" s="668">
        <v>1420438</v>
      </c>
      <c r="H18" s="668">
        <v>0</v>
      </c>
      <c r="I18" s="668">
        <v>164728567</v>
      </c>
      <c r="J18" s="669">
        <v>262</v>
      </c>
      <c r="K18" s="670">
        <v>164728567</v>
      </c>
      <c r="L18" s="671">
        <v>262</v>
      </c>
      <c r="M18" s="670">
        <v>0</v>
      </c>
      <c r="N18" s="671">
        <v>0</v>
      </c>
      <c r="O18" s="670">
        <v>0</v>
      </c>
      <c r="P18" s="671">
        <v>0</v>
      </c>
      <c r="Q18" s="670">
        <v>0</v>
      </c>
      <c r="R18" s="671">
        <v>0</v>
      </c>
      <c r="T18" s="360"/>
      <c r="U18" s="360"/>
      <c r="V18" s="360"/>
      <c r="W18" s="360"/>
      <c r="X18" s="360"/>
      <c r="Y18" s="360"/>
    </row>
    <row r="19" spans="1:25" ht="18.95" customHeight="1" x14ac:dyDescent="0.25">
      <c r="A19" s="666" t="s">
        <v>88</v>
      </c>
      <c r="B19" s="667">
        <v>0</v>
      </c>
      <c r="C19" s="668">
        <v>0</v>
      </c>
      <c r="D19" s="668">
        <v>0</v>
      </c>
      <c r="E19" s="669">
        <v>0</v>
      </c>
      <c r="F19" s="667">
        <v>0</v>
      </c>
      <c r="G19" s="668">
        <v>0</v>
      </c>
      <c r="H19" s="668">
        <v>0</v>
      </c>
      <c r="I19" s="668">
        <v>0</v>
      </c>
      <c r="J19" s="669">
        <v>0</v>
      </c>
      <c r="K19" s="670">
        <v>0</v>
      </c>
      <c r="L19" s="671">
        <v>0</v>
      </c>
      <c r="M19" s="670">
        <v>0</v>
      </c>
      <c r="N19" s="671">
        <v>0</v>
      </c>
      <c r="O19" s="670">
        <v>0</v>
      </c>
      <c r="P19" s="671">
        <v>0</v>
      </c>
      <c r="Q19" s="670">
        <v>0</v>
      </c>
      <c r="R19" s="671">
        <v>0</v>
      </c>
      <c r="T19" s="360"/>
      <c r="U19" s="360"/>
      <c r="V19" s="360"/>
      <c r="W19" s="360"/>
      <c r="X19" s="360"/>
      <c r="Y19" s="360"/>
    </row>
    <row r="20" spans="1:25" ht="18.95" customHeight="1" x14ac:dyDescent="0.25">
      <c r="A20" s="666" t="s">
        <v>205</v>
      </c>
      <c r="B20" s="667">
        <v>986306778</v>
      </c>
      <c r="C20" s="668">
        <v>22487589</v>
      </c>
      <c r="D20" s="668">
        <v>963819189</v>
      </c>
      <c r="E20" s="669">
        <v>1567</v>
      </c>
      <c r="F20" s="667">
        <v>982667476</v>
      </c>
      <c r="G20" s="668">
        <v>18196171</v>
      </c>
      <c r="H20" s="668">
        <v>0</v>
      </c>
      <c r="I20" s="668">
        <v>964471305</v>
      </c>
      <c r="J20" s="669">
        <v>1431</v>
      </c>
      <c r="K20" s="670">
        <v>87823544</v>
      </c>
      <c r="L20" s="671">
        <v>157</v>
      </c>
      <c r="M20" s="670">
        <v>0</v>
      </c>
      <c r="N20" s="671">
        <v>0</v>
      </c>
      <c r="O20" s="670">
        <v>876647761</v>
      </c>
      <c r="P20" s="671">
        <v>1274</v>
      </c>
      <c r="Q20" s="670">
        <v>0</v>
      </c>
      <c r="R20" s="671">
        <v>0</v>
      </c>
      <c r="T20" s="360"/>
      <c r="U20" s="360"/>
      <c r="V20" s="360"/>
      <c r="W20" s="360"/>
      <c r="X20" s="360"/>
      <c r="Y20" s="360"/>
    </row>
    <row r="21" spans="1:25" ht="18.95" customHeight="1" x14ac:dyDescent="0.25">
      <c r="A21" s="666" t="s">
        <v>95</v>
      </c>
      <c r="B21" s="667">
        <v>853542705</v>
      </c>
      <c r="C21" s="668">
        <v>58585703</v>
      </c>
      <c r="D21" s="668">
        <v>794957002</v>
      </c>
      <c r="E21" s="669">
        <v>1580.43</v>
      </c>
      <c r="F21" s="667">
        <v>927089765</v>
      </c>
      <c r="G21" s="668">
        <v>37349767</v>
      </c>
      <c r="H21" s="668">
        <v>2078400</v>
      </c>
      <c r="I21" s="668">
        <v>889739998</v>
      </c>
      <c r="J21" s="669">
        <v>1496.15</v>
      </c>
      <c r="K21" s="670">
        <v>240089812</v>
      </c>
      <c r="L21" s="671">
        <v>443.15</v>
      </c>
      <c r="M21" s="670">
        <v>0</v>
      </c>
      <c r="N21" s="671">
        <v>0</v>
      </c>
      <c r="O21" s="670">
        <v>649650186</v>
      </c>
      <c r="P21" s="671">
        <v>1053</v>
      </c>
      <c r="Q21" s="670">
        <v>0</v>
      </c>
      <c r="R21" s="671">
        <v>0</v>
      </c>
      <c r="T21" s="360"/>
      <c r="U21" s="360"/>
      <c r="V21" s="360"/>
      <c r="W21" s="360"/>
      <c r="X21" s="360"/>
      <c r="Y21" s="360"/>
    </row>
    <row r="22" spans="1:25" ht="18.95" customHeight="1" x14ac:dyDescent="0.25">
      <c r="A22" s="666" t="s">
        <v>206</v>
      </c>
      <c r="B22" s="667">
        <v>6304508550</v>
      </c>
      <c r="C22" s="668">
        <v>109373907</v>
      </c>
      <c r="D22" s="668">
        <v>6195134643</v>
      </c>
      <c r="E22" s="669">
        <v>11214.880000000001</v>
      </c>
      <c r="F22" s="667">
        <v>6704443399</v>
      </c>
      <c r="G22" s="668">
        <v>103325583</v>
      </c>
      <c r="H22" s="668">
        <v>0</v>
      </c>
      <c r="I22" s="668">
        <v>6601117816</v>
      </c>
      <c r="J22" s="669">
        <v>11475.220000000001</v>
      </c>
      <c r="K22" s="670">
        <v>1020489645</v>
      </c>
      <c r="L22" s="671">
        <v>2370.1799999999998</v>
      </c>
      <c r="M22" s="670">
        <v>4293854856</v>
      </c>
      <c r="N22" s="671">
        <v>6578</v>
      </c>
      <c r="O22" s="670">
        <v>1286773315</v>
      </c>
      <c r="P22" s="671">
        <v>2527.04</v>
      </c>
      <c r="Q22" s="670">
        <v>0</v>
      </c>
      <c r="R22" s="671">
        <v>0</v>
      </c>
      <c r="T22" s="360"/>
      <c r="U22" s="360"/>
      <c r="V22" s="360"/>
      <c r="W22" s="360"/>
      <c r="X22" s="360"/>
      <c r="Y22" s="360"/>
    </row>
    <row r="23" spans="1:25" ht="18.95" customHeight="1" x14ac:dyDescent="0.25">
      <c r="A23" s="666" t="s">
        <v>96</v>
      </c>
      <c r="B23" s="667">
        <v>370344300</v>
      </c>
      <c r="C23" s="668">
        <v>11995070</v>
      </c>
      <c r="D23" s="668">
        <v>358349230</v>
      </c>
      <c r="E23" s="669">
        <v>634</v>
      </c>
      <c r="F23" s="667">
        <v>351053326</v>
      </c>
      <c r="G23" s="668">
        <v>9425451</v>
      </c>
      <c r="H23" s="668">
        <v>2078400</v>
      </c>
      <c r="I23" s="668">
        <v>341627875</v>
      </c>
      <c r="J23" s="669">
        <v>576.83000000000004</v>
      </c>
      <c r="K23" s="670">
        <v>50570726</v>
      </c>
      <c r="L23" s="671">
        <v>111.83</v>
      </c>
      <c r="M23" s="670">
        <v>0</v>
      </c>
      <c r="N23" s="671">
        <v>0</v>
      </c>
      <c r="O23" s="670">
        <v>291057149</v>
      </c>
      <c r="P23" s="671">
        <v>465</v>
      </c>
      <c r="Q23" s="670">
        <v>0</v>
      </c>
      <c r="R23" s="671">
        <v>0</v>
      </c>
      <c r="T23" s="360"/>
      <c r="U23" s="360"/>
      <c r="V23" s="360"/>
      <c r="W23" s="360"/>
      <c r="X23" s="360"/>
      <c r="Y23" s="360"/>
    </row>
    <row r="24" spans="1:25" ht="18.95" customHeight="1" x14ac:dyDescent="0.25">
      <c r="A24" s="666" t="s">
        <v>207</v>
      </c>
      <c r="B24" s="667">
        <v>460358990</v>
      </c>
      <c r="C24" s="668">
        <v>20588222</v>
      </c>
      <c r="D24" s="668">
        <v>439770768</v>
      </c>
      <c r="E24" s="669">
        <v>756</v>
      </c>
      <c r="F24" s="667">
        <v>512724210</v>
      </c>
      <c r="G24" s="668">
        <v>46297615</v>
      </c>
      <c r="H24" s="668">
        <v>2078400</v>
      </c>
      <c r="I24" s="668">
        <v>466426595</v>
      </c>
      <c r="J24" s="669">
        <v>821.5</v>
      </c>
      <c r="K24" s="670">
        <v>118920440</v>
      </c>
      <c r="L24" s="671">
        <v>220.5</v>
      </c>
      <c r="M24" s="670">
        <v>0</v>
      </c>
      <c r="N24" s="671">
        <v>0</v>
      </c>
      <c r="O24" s="670">
        <v>347506155</v>
      </c>
      <c r="P24" s="671">
        <v>601</v>
      </c>
      <c r="Q24" s="670">
        <v>0</v>
      </c>
      <c r="R24" s="671">
        <v>0</v>
      </c>
      <c r="T24" s="360"/>
      <c r="U24" s="360"/>
      <c r="V24" s="360"/>
      <c r="W24" s="360"/>
      <c r="X24" s="360"/>
      <c r="Y24" s="360"/>
    </row>
    <row r="25" spans="1:25" ht="18.95" customHeight="1" x14ac:dyDescent="0.25">
      <c r="A25" s="666" t="s">
        <v>208</v>
      </c>
      <c r="B25" s="667">
        <v>0</v>
      </c>
      <c r="C25" s="668">
        <v>0</v>
      </c>
      <c r="D25" s="668">
        <v>0</v>
      </c>
      <c r="E25" s="669">
        <v>0</v>
      </c>
      <c r="F25" s="667">
        <v>0</v>
      </c>
      <c r="G25" s="668">
        <v>0</v>
      </c>
      <c r="H25" s="668">
        <v>0</v>
      </c>
      <c r="I25" s="668">
        <v>0</v>
      </c>
      <c r="J25" s="669">
        <v>0</v>
      </c>
      <c r="K25" s="670">
        <v>0</v>
      </c>
      <c r="L25" s="671">
        <v>0</v>
      </c>
      <c r="M25" s="670">
        <v>0</v>
      </c>
      <c r="N25" s="671">
        <v>0</v>
      </c>
      <c r="O25" s="670">
        <v>0</v>
      </c>
      <c r="P25" s="671">
        <v>0</v>
      </c>
      <c r="Q25" s="670">
        <v>0</v>
      </c>
      <c r="R25" s="671">
        <v>0</v>
      </c>
      <c r="T25" s="360"/>
      <c r="U25" s="360"/>
      <c r="V25" s="360"/>
      <c r="W25" s="360"/>
      <c r="X25" s="360"/>
      <c r="Y25" s="360"/>
    </row>
    <row r="26" spans="1:25" ht="18.95" customHeight="1" x14ac:dyDescent="0.25">
      <c r="A26" s="666" t="s">
        <v>97</v>
      </c>
      <c r="B26" s="667">
        <v>572792778</v>
      </c>
      <c r="C26" s="668">
        <v>23541012</v>
      </c>
      <c r="D26" s="668">
        <v>549251766</v>
      </c>
      <c r="E26" s="669">
        <v>912</v>
      </c>
      <c r="F26" s="667">
        <v>561132128</v>
      </c>
      <c r="G26" s="668">
        <v>23508031</v>
      </c>
      <c r="H26" s="668">
        <v>0</v>
      </c>
      <c r="I26" s="668">
        <v>537624097</v>
      </c>
      <c r="J26" s="669">
        <v>864</v>
      </c>
      <c r="K26" s="670">
        <v>55181725</v>
      </c>
      <c r="L26" s="671">
        <v>106</v>
      </c>
      <c r="M26" s="670">
        <v>0</v>
      </c>
      <c r="N26" s="671">
        <v>0</v>
      </c>
      <c r="O26" s="670">
        <v>482442372</v>
      </c>
      <c r="P26" s="671">
        <v>758</v>
      </c>
      <c r="Q26" s="670">
        <v>0</v>
      </c>
      <c r="R26" s="671">
        <v>0</v>
      </c>
      <c r="T26" s="360"/>
      <c r="U26" s="360"/>
      <c r="V26" s="360"/>
      <c r="W26" s="360"/>
      <c r="X26" s="360"/>
      <c r="Y26" s="360"/>
    </row>
    <row r="27" spans="1:25" ht="18.95" customHeight="1" x14ac:dyDescent="0.25">
      <c r="A27" s="666" t="s">
        <v>209</v>
      </c>
      <c r="B27" s="667">
        <v>297466505</v>
      </c>
      <c r="C27" s="668">
        <v>14607598</v>
      </c>
      <c r="D27" s="668">
        <v>282858907</v>
      </c>
      <c r="E27" s="669">
        <v>489</v>
      </c>
      <c r="F27" s="667">
        <v>303487082</v>
      </c>
      <c r="G27" s="668">
        <v>6365644</v>
      </c>
      <c r="H27" s="668">
        <v>2078400</v>
      </c>
      <c r="I27" s="668">
        <v>297121438</v>
      </c>
      <c r="J27" s="669">
        <v>449</v>
      </c>
      <c r="K27" s="670">
        <v>35885478</v>
      </c>
      <c r="L27" s="671">
        <v>65</v>
      </c>
      <c r="M27" s="670">
        <v>0</v>
      </c>
      <c r="N27" s="671">
        <v>0</v>
      </c>
      <c r="O27" s="670">
        <v>261235960</v>
      </c>
      <c r="P27" s="671">
        <v>384</v>
      </c>
      <c r="Q27" s="670">
        <v>0</v>
      </c>
      <c r="R27" s="671">
        <v>0</v>
      </c>
      <c r="T27" s="360"/>
      <c r="U27" s="360"/>
      <c r="V27" s="360"/>
      <c r="W27" s="360"/>
      <c r="X27" s="360"/>
      <c r="Y27" s="360"/>
    </row>
    <row r="28" spans="1:25" ht="18.95" customHeight="1" x14ac:dyDescent="0.25">
      <c r="A28" s="666" t="s">
        <v>210</v>
      </c>
      <c r="B28" s="667">
        <v>298854741</v>
      </c>
      <c r="C28" s="668">
        <v>14276917</v>
      </c>
      <c r="D28" s="668">
        <v>284577824</v>
      </c>
      <c r="E28" s="669">
        <v>627</v>
      </c>
      <c r="F28" s="667">
        <v>312610788</v>
      </c>
      <c r="G28" s="668">
        <v>13886777</v>
      </c>
      <c r="H28" s="668">
        <v>8962800</v>
      </c>
      <c r="I28" s="668">
        <v>298724011</v>
      </c>
      <c r="J28" s="669">
        <v>596</v>
      </c>
      <c r="K28" s="670">
        <v>0</v>
      </c>
      <c r="L28" s="671">
        <v>0</v>
      </c>
      <c r="M28" s="670">
        <v>0</v>
      </c>
      <c r="N28" s="671">
        <v>0</v>
      </c>
      <c r="O28" s="670">
        <v>298724011</v>
      </c>
      <c r="P28" s="671">
        <v>596</v>
      </c>
      <c r="Q28" s="670">
        <v>0</v>
      </c>
      <c r="R28" s="671">
        <v>0</v>
      </c>
      <c r="T28" s="360"/>
      <c r="U28" s="360"/>
      <c r="V28" s="360"/>
      <c r="W28" s="360"/>
      <c r="X28" s="360"/>
      <c r="Y28" s="360"/>
    </row>
    <row r="29" spans="1:25" ht="18.95" customHeight="1" x14ac:dyDescent="0.25">
      <c r="A29" s="666" t="s">
        <v>98</v>
      </c>
      <c r="B29" s="667">
        <v>435903303</v>
      </c>
      <c r="C29" s="668">
        <v>24683607</v>
      </c>
      <c r="D29" s="668">
        <v>411219696</v>
      </c>
      <c r="E29" s="669">
        <v>730</v>
      </c>
      <c r="F29" s="667">
        <v>463745836</v>
      </c>
      <c r="G29" s="668">
        <v>22443407</v>
      </c>
      <c r="H29" s="668">
        <v>2078400</v>
      </c>
      <c r="I29" s="668">
        <v>441302429</v>
      </c>
      <c r="J29" s="669">
        <v>716</v>
      </c>
      <c r="K29" s="670">
        <v>55326147</v>
      </c>
      <c r="L29" s="671">
        <v>139</v>
      </c>
      <c r="M29" s="670">
        <v>0</v>
      </c>
      <c r="N29" s="671">
        <v>0</v>
      </c>
      <c r="O29" s="670">
        <v>385976282</v>
      </c>
      <c r="P29" s="671">
        <v>577</v>
      </c>
      <c r="Q29" s="670">
        <v>0</v>
      </c>
      <c r="R29" s="671">
        <v>0</v>
      </c>
      <c r="T29" s="360"/>
      <c r="U29" s="360"/>
      <c r="V29" s="360"/>
      <c r="W29" s="360"/>
      <c r="X29" s="360"/>
      <c r="Y29" s="360"/>
    </row>
    <row r="30" spans="1:25" ht="18.95" customHeight="1" x14ac:dyDescent="0.25">
      <c r="A30" s="666" t="s">
        <v>310</v>
      </c>
      <c r="B30" s="667">
        <v>578875104</v>
      </c>
      <c r="C30" s="668">
        <v>53478944</v>
      </c>
      <c r="D30" s="668">
        <v>525396160</v>
      </c>
      <c r="E30" s="669">
        <v>981.15</v>
      </c>
      <c r="F30" s="667">
        <v>603073714</v>
      </c>
      <c r="G30" s="668">
        <v>46226820</v>
      </c>
      <c r="H30" s="668">
        <v>2078400</v>
      </c>
      <c r="I30" s="668">
        <v>556846894</v>
      </c>
      <c r="J30" s="669">
        <v>966.05</v>
      </c>
      <c r="K30" s="670">
        <v>37484740</v>
      </c>
      <c r="L30" s="671">
        <v>79.61</v>
      </c>
      <c r="M30" s="670">
        <v>0</v>
      </c>
      <c r="N30" s="671">
        <v>0</v>
      </c>
      <c r="O30" s="670">
        <v>519362154</v>
      </c>
      <c r="P30" s="671">
        <v>886.44</v>
      </c>
      <c r="Q30" s="670">
        <v>0</v>
      </c>
      <c r="R30" s="671">
        <v>0</v>
      </c>
      <c r="T30" s="360"/>
      <c r="U30" s="360"/>
      <c r="V30" s="360"/>
      <c r="W30" s="360"/>
      <c r="X30" s="360"/>
      <c r="Y30" s="360"/>
    </row>
    <row r="31" spans="1:25" ht="18.95" customHeight="1" x14ac:dyDescent="0.25">
      <c r="A31" s="666" t="s">
        <v>99</v>
      </c>
      <c r="B31" s="667">
        <v>202217749</v>
      </c>
      <c r="C31" s="668">
        <v>26273087</v>
      </c>
      <c r="D31" s="668">
        <v>175944662</v>
      </c>
      <c r="E31" s="669">
        <v>303</v>
      </c>
      <c r="F31" s="667">
        <v>198072370</v>
      </c>
      <c r="G31" s="668">
        <v>19873656</v>
      </c>
      <c r="H31" s="668">
        <v>2078400</v>
      </c>
      <c r="I31" s="668">
        <v>178198714</v>
      </c>
      <c r="J31" s="669">
        <v>293</v>
      </c>
      <c r="K31" s="670">
        <v>34767267</v>
      </c>
      <c r="L31" s="671">
        <v>63</v>
      </c>
      <c r="M31" s="670">
        <v>0</v>
      </c>
      <c r="N31" s="671">
        <v>0</v>
      </c>
      <c r="O31" s="670">
        <v>143431447</v>
      </c>
      <c r="P31" s="671">
        <v>230</v>
      </c>
      <c r="Q31" s="670">
        <v>0</v>
      </c>
      <c r="R31" s="671">
        <v>0</v>
      </c>
      <c r="T31" s="360"/>
      <c r="U31" s="360"/>
      <c r="V31" s="360"/>
      <c r="W31" s="360"/>
      <c r="X31" s="360"/>
      <c r="Y31" s="360"/>
    </row>
    <row r="32" spans="1:25" ht="18.95" customHeight="1" x14ac:dyDescent="0.25">
      <c r="A32" s="666" t="s">
        <v>100</v>
      </c>
      <c r="B32" s="667">
        <v>297403164</v>
      </c>
      <c r="C32" s="668">
        <v>43664642</v>
      </c>
      <c r="D32" s="668">
        <v>253738522</v>
      </c>
      <c r="E32" s="669">
        <v>490</v>
      </c>
      <c r="F32" s="667">
        <v>305270357</v>
      </c>
      <c r="G32" s="668">
        <v>31079134</v>
      </c>
      <c r="H32" s="668">
        <v>2078400</v>
      </c>
      <c r="I32" s="668">
        <v>274191223</v>
      </c>
      <c r="J32" s="669">
        <v>486.5</v>
      </c>
      <c r="K32" s="670">
        <v>61530534</v>
      </c>
      <c r="L32" s="671">
        <v>136</v>
      </c>
      <c r="M32" s="670">
        <v>0</v>
      </c>
      <c r="N32" s="671">
        <v>0</v>
      </c>
      <c r="O32" s="670">
        <v>212660689</v>
      </c>
      <c r="P32" s="671">
        <v>350.5</v>
      </c>
      <c r="Q32" s="670">
        <v>0</v>
      </c>
      <c r="R32" s="671">
        <v>0</v>
      </c>
      <c r="T32" s="360"/>
      <c r="U32" s="360"/>
      <c r="V32" s="360"/>
      <c r="W32" s="360"/>
      <c r="X32" s="360"/>
      <c r="Y32" s="360"/>
    </row>
    <row r="33" spans="1:25" ht="18.95" customHeight="1" x14ac:dyDescent="0.25">
      <c r="A33" s="666" t="s">
        <v>101</v>
      </c>
      <c r="B33" s="667">
        <v>246610368</v>
      </c>
      <c r="C33" s="668">
        <v>18346259</v>
      </c>
      <c r="D33" s="668">
        <v>228264109</v>
      </c>
      <c r="E33" s="669">
        <v>452.05</v>
      </c>
      <c r="F33" s="667">
        <v>268509484</v>
      </c>
      <c r="G33" s="668">
        <v>17016164</v>
      </c>
      <c r="H33" s="668">
        <v>2078400</v>
      </c>
      <c r="I33" s="668">
        <v>251493320</v>
      </c>
      <c r="J33" s="669">
        <v>428.5</v>
      </c>
      <c r="K33" s="670">
        <v>38079198</v>
      </c>
      <c r="L33" s="671">
        <v>87.5</v>
      </c>
      <c r="M33" s="670">
        <v>0</v>
      </c>
      <c r="N33" s="671">
        <v>0</v>
      </c>
      <c r="O33" s="670">
        <v>213414122</v>
      </c>
      <c r="P33" s="671">
        <v>341</v>
      </c>
      <c r="Q33" s="670">
        <v>0</v>
      </c>
      <c r="R33" s="671">
        <v>0</v>
      </c>
      <c r="T33" s="360"/>
      <c r="U33" s="360"/>
      <c r="V33" s="360"/>
      <c r="W33" s="360"/>
      <c r="X33" s="360"/>
      <c r="Y33" s="360"/>
    </row>
    <row r="34" spans="1:25" ht="18.95" customHeight="1" x14ac:dyDescent="0.25">
      <c r="A34" s="666" t="s">
        <v>211</v>
      </c>
      <c r="B34" s="667">
        <v>67422694</v>
      </c>
      <c r="C34" s="668">
        <v>1890912</v>
      </c>
      <c r="D34" s="668">
        <v>65531782</v>
      </c>
      <c r="E34" s="669">
        <v>109</v>
      </c>
      <c r="F34" s="667">
        <v>74288084</v>
      </c>
      <c r="G34" s="668">
        <v>1890912</v>
      </c>
      <c r="H34" s="668">
        <v>0</v>
      </c>
      <c r="I34" s="668">
        <v>72397172</v>
      </c>
      <c r="J34" s="669">
        <v>112</v>
      </c>
      <c r="K34" s="670">
        <v>12295943</v>
      </c>
      <c r="L34" s="671">
        <v>26</v>
      </c>
      <c r="M34" s="670">
        <v>0</v>
      </c>
      <c r="N34" s="671">
        <v>0</v>
      </c>
      <c r="O34" s="670">
        <v>46843629</v>
      </c>
      <c r="P34" s="671">
        <v>78</v>
      </c>
      <c r="Q34" s="670">
        <v>13257600</v>
      </c>
      <c r="R34" s="671">
        <v>8</v>
      </c>
      <c r="T34" s="360"/>
      <c r="U34" s="360"/>
      <c r="V34" s="360"/>
      <c r="W34" s="360"/>
      <c r="X34" s="360"/>
      <c r="Y34" s="360"/>
    </row>
    <row r="35" spans="1:25" ht="18.95" customHeight="1" x14ac:dyDescent="0.25">
      <c r="A35" s="666" t="s">
        <v>102</v>
      </c>
      <c r="B35" s="667">
        <v>104584178</v>
      </c>
      <c r="C35" s="668">
        <v>864182</v>
      </c>
      <c r="D35" s="668">
        <v>103719996</v>
      </c>
      <c r="E35" s="669">
        <v>223</v>
      </c>
      <c r="F35" s="667">
        <v>111629554</v>
      </c>
      <c r="G35" s="668">
        <v>864182</v>
      </c>
      <c r="H35" s="668">
        <v>0</v>
      </c>
      <c r="I35" s="668">
        <v>110765372</v>
      </c>
      <c r="J35" s="669">
        <v>212</v>
      </c>
      <c r="K35" s="670">
        <v>16375931</v>
      </c>
      <c r="L35" s="671">
        <v>39</v>
      </c>
      <c r="M35" s="670">
        <v>0</v>
      </c>
      <c r="N35" s="671">
        <v>0</v>
      </c>
      <c r="O35" s="670">
        <v>94389441</v>
      </c>
      <c r="P35" s="671">
        <v>173</v>
      </c>
      <c r="Q35" s="670">
        <v>0</v>
      </c>
      <c r="R35" s="671">
        <v>0</v>
      </c>
      <c r="T35" s="360"/>
      <c r="U35" s="360"/>
      <c r="V35" s="360"/>
      <c r="W35" s="360"/>
      <c r="X35" s="360"/>
      <c r="Y35" s="360"/>
    </row>
    <row r="36" spans="1:25" ht="18.95" customHeight="1" x14ac:dyDescent="0.25">
      <c r="A36" s="666" t="s">
        <v>212</v>
      </c>
      <c r="B36" s="667">
        <v>671836604</v>
      </c>
      <c r="C36" s="668">
        <v>2411550</v>
      </c>
      <c r="D36" s="668">
        <v>669425054</v>
      </c>
      <c r="E36" s="669">
        <v>1501.5</v>
      </c>
      <c r="F36" s="667">
        <v>751154526</v>
      </c>
      <c r="G36" s="668">
        <v>7333435</v>
      </c>
      <c r="H36" s="668">
        <v>0</v>
      </c>
      <c r="I36" s="668">
        <v>743821091</v>
      </c>
      <c r="J36" s="669">
        <v>1574.5</v>
      </c>
      <c r="K36" s="670">
        <v>126247329</v>
      </c>
      <c r="L36" s="671">
        <v>300.65999999999997</v>
      </c>
      <c r="M36" s="670">
        <v>0</v>
      </c>
      <c r="N36" s="671">
        <v>0</v>
      </c>
      <c r="O36" s="670">
        <v>615051362</v>
      </c>
      <c r="P36" s="671">
        <v>1272.8400000000001</v>
      </c>
      <c r="Q36" s="670">
        <v>2522400</v>
      </c>
      <c r="R36" s="671">
        <v>1</v>
      </c>
      <c r="T36" s="360"/>
      <c r="U36" s="360"/>
      <c r="V36" s="360"/>
      <c r="W36" s="360"/>
      <c r="X36" s="360"/>
      <c r="Y36" s="360"/>
    </row>
    <row r="37" spans="1:25" ht="18.95" customHeight="1" x14ac:dyDescent="0.25">
      <c r="A37" s="666" t="s">
        <v>213</v>
      </c>
      <c r="B37" s="667">
        <v>82159613</v>
      </c>
      <c r="C37" s="668">
        <v>293579</v>
      </c>
      <c r="D37" s="668">
        <v>81866034</v>
      </c>
      <c r="E37" s="669">
        <v>151</v>
      </c>
      <c r="F37" s="667">
        <v>86193723</v>
      </c>
      <c r="G37" s="668">
        <v>293579</v>
      </c>
      <c r="H37" s="668">
        <v>0</v>
      </c>
      <c r="I37" s="668">
        <v>85900144</v>
      </c>
      <c r="J37" s="669">
        <v>151</v>
      </c>
      <c r="K37" s="670">
        <v>10286250</v>
      </c>
      <c r="L37" s="671">
        <v>26</v>
      </c>
      <c r="M37" s="670">
        <v>0</v>
      </c>
      <c r="N37" s="671">
        <v>0</v>
      </c>
      <c r="O37" s="670">
        <v>75613894</v>
      </c>
      <c r="P37" s="671">
        <v>125</v>
      </c>
      <c r="Q37" s="670">
        <v>0</v>
      </c>
      <c r="R37" s="671">
        <v>0</v>
      </c>
      <c r="T37" s="360"/>
      <c r="U37" s="360"/>
      <c r="V37" s="360"/>
      <c r="W37" s="360"/>
      <c r="X37" s="360"/>
      <c r="Y37" s="360"/>
    </row>
    <row r="38" spans="1:25" ht="18.95" customHeight="1" x14ac:dyDescent="0.25">
      <c r="A38" s="666" t="s">
        <v>103</v>
      </c>
      <c r="B38" s="667">
        <v>107179686</v>
      </c>
      <c r="C38" s="668">
        <v>93813</v>
      </c>
      <c r="D38" s="668">
        <v>107085873</v>
      </c>
      <c r="E38" s="669">
        <v>195</v>
      </c>
      <c r="F38" s="667">
        <v>108297564</v>
      </c>
      <c r="G38" s="668">
        <v>93813</v>
      </c>
      <c r="H38" s="668">
        <v>0</v>
      </c>
      <c r="I38" s="668">
        <v>108203751</v>
      </c>
      <c r="J38" s="669">
        <v>193</v>
      </c>
      <c r="K38" s="670">
        <v>22089767</v>
      </c>
      <c r="L38" s="671">
        <v>60</v>
      </c>
      <c r="M38" s="670">
        <v>0</v>
      </c>
      <c r="N38" s="671">
        <v>0</v>
      </c>
      <c r="O38" s="670">
        <v>86113984</v>
      </c>
      <c r="P38" s="671">
        <v>133</v>
      </c>
      <c r="Q38" s="670">
        <v>0</v>
      </c>
      <c r="R38" s="671">
        <v>0</v>
      </c>
      <c r="T38" s="360"/>
      <c r="U38" s="360"/>
      <c r="V38" s="360"/>
      <c r="W38" s="360"/>
      <c r="X38" s="360"/>
      <c r="Y38" s="360"/>
    </row>
    <row r="39" spans="1:25" ht="18.95" customHeight="1" x14ac:dyDescent="0.25">
      <c r="A39" s="666" t="s">
        <v>104</v>
      </c>
      <c r="B39" s="667">
        <v>171231350</v>
      </c>
      <c r="C39" s="668">
        <v>2315524</v>
      </c>
      <c r="D39" s="668">
        <v>168915826</v>
      </c>
      <c r="E39" s="669">
        <v>321</v>
      </c>
      <c r="F39" s="667">
        <v>179955356</v>
      </c>
      <c r="G39" s="668">
        <v>2315524</v>
      </c>
      <c r="H39" s="668">
        <v>0</v>
      </c>
      <c r="I39" s="668">
        <v>177639832</v>
      </c>
      <c r="J39" s="669">
        <v>296</v>
      </c>
      <c r="K39" s="670">
        <v>18232744</v>
      </c>
      <c r="L39" s="671">
        <v>48</v>
      </c>
      <c r="M39" s="670">
        <v>0</v>
      </c>
      <c r="N39" s="671">
        <v>0</v>
      </c>
      <c r="O39" s="670">
        <v>150750288</v>
      </c>
      <c r="P39" s="671">
        <v>243</v>
      </c>
      <c r="Q39" s="670">
        <v>8656800</v>
      </c>
      <c r="R39" s="671">
        <v>5</v>
      </c>
      <c r="T39" s="360"/>
      <c r="U39" s="360"/>
      <c r="V39" s="360"/>
      <c r="W39" s="360"/>
      <c r="X39" s="360"/>
      <c r="Y39" s="360"/>
    </row>
    <row r="40" spans="1:25" ht="18.95" customHeight="1" x14ac:dyDescent="0.25">
      <c r="A40" s="666" t="s">
        <v>105</v>
      </c>
      <c r="B40" s="667">
        <v>137633677</v>
      </c>
      <c r="C40" s="668">
        <v>2003182</v>
      </c>
      <c r="D40" s="668">
        <v>135630495</v>
      </c>
      <c r="E40" s="669">
        <v>257</v>
      </c>
      <c r="F40" s="667">
        <v>144760277</v>
      </c>
      <c r="G40" s="668">
        <v>2003182</v>
      </c>
      <c r="H40" s="668">
        <v>0</v>
      </c>
      <c r="I40" s="668">
        <v>142757095</v>
      </c>
      <c r="J40" s="669">
        <v>251</v>
      </c>
      <c r="K40" s="670">
        <v>19665357</v>
      </c>
      <c r="L40" s="671">
        <v>43</v>
      </c>
      <c r="M40" s="670">
        <v>0</v>
      </c>
      <c r="N40" s="671">
        <v>0</v>
      </c>
      <c r="O40" s="670">
        <v>114334138</v>
      </c>
      <c r="P40" s="671">
        <v>204</v>
      </c>
      <c r="Q40" s="670">
        <v>8757600</v>
      </c>
      <c r="R40" s="671">
        <v>4</v>
      </c>
      <c r="T40" s="360"/>
      <c r="U40" s="360"/>
      <c r="V40" s="360"/>
      <c r="W40" s="360"/>
      <c r="X40" s="360"/>
      <c r="Y40" s="360"/>
    </row>
    <row r="41" spans="1:25" ht="18.95" customHeight="1" x14ac:dyDescent="0.25">
      <c r="A41" s="666" t="s">
        <v>106</v>
      </c>
      <c r="B41" s="667">
        <v>0</v>
      </c>
      <c r="C41" s="668">
        <v>0</v>
      </c>
      <c r="D41" s="668">
        <v>0</v>
      </c>
      <c r="E41" s="669">
        <v>0</v>
      </c>
      <c r="F41" s="667">
        <v>0</v>
      </c>
      <c r="G41" s="668">
        <v>0</v>
      </c>
      <c r="H41" s="668">
        <v>0</v>
      </c>
      <c r="I41" s="668">
        <v>0</v>
      </c>
      <c r="J41" s="669">
        <v>0</v>
      </c>
      <c r="K41" s="670">
        <v>0</v>
      </c>
      <c r="L41" s="671">
        <v>0</v>
      </c>
      <c r="M41" s="670">
        <v>0</v>
      </c>
      <c r="N41" s="671">
        <v>0</v>
      </c>
      <c r="O41" s="670">
        <v>0</v>
      </c>
      <c r="P41" s="671">
        <v>0</v>
      </c>
      <c r="Q41" s="670">
        <v>0</v>
      </c>
      <c r="R41" s="671">
        <v>0</v>
      </c>
      <c r="T41" s="360"/>
      <c r="U41" s="360"/>
      <c r="V41" s="360"/>
      <c r="W41" s="360"/>
      <c r="X41" s="360"/>
      <c r="Y41" s="360"/>
    </row>
    <row r="42" spans="1:25" ht="18.95" customHeight="1" x14ac:dyDescent="0.25">
      <c r="A42" s="666" t="s">
        <v>107</v>
      </c>
      <c r="B42" s="667">
        <v>0</v>
      </c>
      <c r="C42" s="668">
        <v>0</v>
      </c>
      <c r="D42" s="668">
        <v>0</v>
      </c>
      <c r="E42" s="669">
        <v>0</v>
      </c>
      <c r="F42" s="667">
        <v>0</v>
      </c>
      <c r="G42" s="668">
        <v>0</v>
      </c>
      <c r="H42" s="668">
        <v>0</v>
      </c>
      <c r="I42" s="668">
        <v>0</v>
      </c>
      <c r="J42" s="669">
        <v>0</v>
      </c>
      <c r="K42" s="670">
        <v>0</v>
      </c>
      <c r="L42" s="671">
        <v>0</v>
      </c>
      <c r="M42" s="670">
        <v>0</v>
      </c>
      <c r="N42" s="671">
        <v>0</v>
      </c>
      <c r="O42" s="670">
        <v>0</v>
      </c>
      <c r="P42" s="671">
        <v>0</v>
      </c>
      <c r="Q42" s="670">
        <v>0</v>
      </c>
      <c r="R42" s="671">
        <v>0</v>
      </c>
      <c r="T42" s="360"/>
      <c r="U42" s="360"/>
      <c r="V42" s="360"/>
      <c r="W42" s="360"/>
      <c r="X42" s="360"/>
      <c r="Y42" s="360"/>
    </row>
    <row r="43" spans="1:25" ht="18.95" customHeight="1" x14ac:dyDescent="0.25">
      <c r="A43" s="666" t="s">
        <v>424</v>
      </c>
      <c r="B43" s="667">
        <v>0</v>
      </c>
      <c r="C43" s="668">
        <v>0</v>
      </c>
      <c r="D43" s="668">
        <v>0</v>
      </c>
      <c r="E43" s="669">
        <v>0</v>
      </c>
      <c r="F43" s="667">
        <v>0</v>
      </c>
      <c r="G43" s="668">
        <v>0</v>
      </c>
      <c r="H43" s="668">
        <v>0</v>
      </c>
      <c r="I43" s="668">
        <v>0</v>
      </c>
      <c r="J43" s="669">
        <v>0</v>
      </c>
      <c r="K43" s="670">
        <v>0</v>
      </c>
      <c r="L43" s="671">
        <v>0</v>
      </c>
      <c r="M43" s="670">
        <v>0</v>
      </c>
      <c r="N43" s="671">
        <v>0</v>
      </c>
      <c r="O43" s="670">
        <v>0</v>
      </c>
      <c r="P43" s="671">
        <v>0</v>
      </c>
      <c r="Q43" s="670">
        <v>0</v>
      </c>
      <c r="R43" s="671">
        <v>0</v>
      </c>
      <c r="T43" s="360"/>
      <c r="U43" s="360"/>
      <c r="V43" s="360"/>
      <c r="W43" s="360"/>
      <c r="X43" s="360"/>
      <c r="Y43" s="360"/>
    </row>
    <row r="44" spans="1:25" ht="18.95" customHeight="1" x14ac:dyDescent="0.25">
      <c r="A44" s="666" t="s">
        <v>214</v>
      </c>
      <c r="B44" s="667">
        <v>0</v>
      </c>
      <c r="C44" s="668">
        <v>0</v>
      </c>
      <c r="D44" s="668">
        <v>0</v>
      </c>
      <c r="E44" s="669">
        <v>0</v>
      </c>
      <c r="F44" s="667">
        <v>0</v>
      </c>
      <c r="G44" s="668">
        <v>0</v>
      </c>
      <c r="H44" s="668">
        <v>0</v>
      </c>
      <c r="I44" s="668">
        <v>0</v>
      </c>
      <c r="J44" s="669">
        <v>0</v>
      </c>
      <c r="K44" s="670">
        <v>0</v>
      </c>
      <c r="L44" s="671">
        <v>0</v>
      </c>
      <c r="M44" s="670">
        <v>0</v>
      </c>
      <c r="N44" s="671">
        <v>0</v>
      </c>
      <c r="O44" s="670">
        <v>0</v>
      </c>
      <c r="P44" s="671">
        <v>0</v>
      </c>
      <c r="Q44" s="670">
        <v>0</v>
      </c>
      <c r="R44" s="671">
        <v>0</v>
      </c>
      <c r="T44" s="360"/>
      <c r="U44" s="360"/>
      <c r="V44" s="360"/>
      <c r="W44" s="360"/>
      <c r="X44" s="360"/>
      <c r="Y44" s="360"/>
    </row>
    <row r="45" spans="1:25" ht="18.95" customHeight="1" x14ac:dyDescent="0.25">
      <c r="A45" s="666" t="s">
        <v>873</v>
      </c>
      <c r="B45" s="667">
        <v>0</v>
      </c>
      <c r="C45" s="668">
        <v>0</v>
      </c>
      <c r="D45" s="668">
        <v>0</v>
      </c>
      <c r="E45" s="669">
        <v>0</v>
      </c>
      <c r="F45" s="667">
        <v>18997065</v>
      </c>
      <c r="G45" s="668">
        <v>7838400</v>
      </c>
      <c r="H45" s="668">
        <v>2078400</v>
      </c>
      <c r="I45" s="668">
        <v>11158665</v>
      </c>
      <c r="J45" s="669">
        <v>41.33</v>
      </c>
      <c r="K45" s="670">
        <v>2800000</v>
      </c>
      <c r="L45" s="671">
        <v>14</v>
      </c>
      <c r="M45" s="670">
        <v>0</v>
      </c>
      <c r="N45" s="671">
        <v>0</v>
      </c>
      <c r="O45" s="670">
        <v>8358665</v>
      </c>
      <c r="P45" s="671">
        <v>27.33</v>
      </c>
      <c r="Q45" s="670">
        <v>0</v>
      </c>
      <c r="R45" s="671">
        <v>0</v>
      </c>
      <c r="T45" s="360"/>
      <c r="U45" s="360"/>
      <c r="V45" s="360"/>
      <c r="W45" s="360"/>
      <c r="X45" s="360"/>
      <c r="Y45" s="360"/>
    </row>
    <row r="46" spans="1:25" ht="35.25" customHeight="1" x14ac:dyDescent="0.25">
      <c r="A46" s="672" t="s">
        <v>373</v>
      </c>
      <c r="B46" s="667">
        <v>13231838</v>
      </c>
      <c r="C46" s="668">
        <v>1200000</v>
      </c>
      <c r="D46" s="668">
        <v>12031838</v>
      </c>
      <c r="E46" s="669">
        <v>19</v>
      </c>
      <c r="F46" s="667">
        <v>14328698</v>
      </c>
      <c r="G46" s="668">
        <v>1200000</v>
      </c>
      <c r="H46" s="668">
        <v>0</v>
      </c>
      <c r="I46" s="668">
        <v>13128698</v>
      </c>
      <c r="J46" s="669">
        <v>19</v>
      </c>
      <c r="K46" s="670">
        <v>1524207</v>
      </c>
      <c r="L46" s="671">
        <v>4</v>
      </c>
      <c r="M46" s="670">
        <v>0</v>
      </c>
      <c r="N46" s="671">
        <v>0</v>
      </c>
      <c r="O46" s="670">
        <v>4824491</v>
      </c>
      <c r="P46" s="671">
        <v>10</v>
      </c>
      <c r="Q46" s="670">
        <v>6780000</v>
      </c>
      <c r="R46" s="671">
        <v>5</v>
      </c>
      <c r="T46" s="360"/>
      <c r="U46" s="360"/>
      <c r="V46" s="360"/>
      <c r="W46" s="360"/>
      <c r="X46" s="360"/>
      <c r="Y46" s="360"/>
    </row>
    <row r="47" spans="1:25" ht="18.95" customHeight="1" x14ac:dyDescent="0.25">
      <c r="A47" s="666" t="s">
        <v>215</v>
      </c>
      <c r="B47" s="667">
        <v>36650494</v>
      </c>
      <c r="C47" s="668">
        <v>16068096</v>
      </c>
      <c r="D47" s="668">
        <v>20582398</v>
      </c>
      <c r="E47" s="669">
        <v>44</v>
      </c>
      <c r="F47" s="667">
        <v>37360047</v>
      </c>
      <c r="G47" s="668">
        <v>16099296</v>
      </c>
      <c r="H47" s="668">
        <v>14721600</v>
      </c>
      <c r="I47" s="668">
        <v>21260751</v>
      </c>
      <c r="J47" s="669">
        <v>42</v>
      </c>
      <c r="K47" s="670">
        <v>1602907</v>
      </c>
      <c r="L47" s="671">
        <v>4</v>
      </c>
      <c r="M47" s="670">
        <v>0</v>
      </c>
      <c r="N47" s="671">
        <v>0</v>
      </c>
      <c r="O47" s="670">
        <v>19657844</v>
      </c>
      <c r="P47" s="671">
        <v>38</v>
      </c>
      <c r="Q47" s="670">
        <v>0</v>
      </c>
      <c r="R47" s="671">
        <v>0</v>
      </c>
      <c r="T47" s="360"/>
      <c r="U47" s="360"/>
      <c r="V47" s="360"/>
      <c r="W47" s="360"/>
      <c r="X47" s="360"/>
      <c r="Y47" s="360"/>
    </row>
    <row r="48" spans="1:25" ht="18.95" customHeight="1" x14ac:dyDescent="0.25">
      <c r="A48" s="666" t="s">
        <v>374</v>
      </c>
      <c r="B48" s="667">
        <v>12355659</v>
      </c>
      <c r="C48" s="668">
        <v>300000</v>
      </c>
      <c r="D48" s="668">
        <v>12055659</v>
      </c>
      <c r="E48" s="669">
        <v>24</v>
      </c>
      <c r="F48" s="667">
        <v>14586482</v>
      </c>
      <c r="G48" s="668">
        <v>300000</v>
      </c>
      <c r="H48" s="668">
        <v>0</v>
      </c>
      <c r="I48" s="668">
        <v>14286482</v>
      </c>
      <c r="J48" s="669">
        <v>23</v>
      </c>
      <c r="K48" s="670">
        <v>3078909</v>
      </c>
      <c r="L48" s="671">
        <v>3</v>
      </c>
      <c r="M48" s="670">
        <v>0</v>
      </c>
      <c r="N48" s="671">
        <v>0</v>
      </c>
      <c r="O48" s="670">
        <v>11207573</v>
      </c>
      <c r="P48" s="671">
        <v>20</v>
      </c>
      <c r="Q48" s="670">
        <v>0</v>
      </c>
      <c r="R48" s="671">
        <v>0</v>
      </c>
      <c r="T48" s="360"/>
      <c r="U48" s="360"/>
      <c r="V48" s="360"/>
      <c r="W48" s="360"/>
      <c r="X48" s="360"/>
      <c r="Y48" s="360"/>
    </row>
    <row r="49" spans="1:25" ht="18.95" customHeight="1" x14ac:dyDescent="0.25">
      <c r="A49" s="666" t="s">
        <v>108</v>
      </c>
      <c r="B49" s="667">
        <v>179489023</v>
      </c>
      <c r="C49" s="668">
        <v>1357529</v>
      </c>
      <c r="D49" s="668">
        <v>178131494</v>
      </c>
      <c r="E49" s="669">
        <v>417</v>
      </c>
      <c r="F49" s="667">
        <v>188173414</v>
      </c>
      <c r="G49" s="668">
        <v>1357529</v>
      </c>
      <c r="H49" s="668">
        <v>0</v>
      </c>
      <c r="I49" s="668">
        <v>186815885</v>
      </c>
      <c r="J49" s="669">
        <v>406</v>
      </c>
      <c r="K49" s="670">
        <v>105274208</v>
      </c>
      <c r="L49" s="671">
        <v>260</v>
      </c>
      <c r="M49" s="670">
        <v>0</v>
      </c>
      <c r="N49" s="671">
        <v>0</v>
      </c>
      <c r="O49" s="670">
        <v>81541677</v>
      </c>
      <c r="P49" s="671">
        <v>145.99999999999997</v>
      </c>
      <c r="Q49" s="670">
        <v>0</v>
      </c>
      <c r="R49" s="671">
        <v>0</v>
      </c>
      <c r="T49" s="360"/>
      <c r="U49" s="360"/>
      <c r="V49" s="360"/>
      <c r="W49" s="360"/>
      <c r="X49" s="360"/>
      <c r="Y49" s="360"/>
    </row>
    <row r="50" spans="1:25" ht="18.95" customHeight="1" x14ac:dyDescent="0.25">
      <c r="A50" s="666" t="s">
        <v>109</v>
      </c>
      <c r="B50" s="667">
        <v>136016966</v>
      </c>
      <c r="C50" s="668">
        <v>209700</v>
      </c>
      <c r="D50" s="668">
        <v>135807266</v>
      </c>
      <c r="E50" s="669">
        <v>210</v>
      </c>
      <c r="F50" s="667">
        <v>142849186</v>
      </c>
      <c r="G50" s="668">
        <v>209700</v>
      </c>
      <c r="H50" s="668">
        <v>0</v>
      </c>
      <c r="I50" s="668">
        <v>142639486</v>
      </c>
      <c r="J50" s="669">
        <v>215</v>
      </c>
      <c r="K50" s="670">
        <v>14166473</v>
      </c>
      <c r="L50" s="671">
        <v>28</v>
      </c>
      <c r="M50" s="670">
        <v>0</v>
      </c>
      <c r="N50" s="671">
        <v>0</v>
      </c>
      <c r="O50" s="670">
        <v>128473013</v>
      </c>
      <c r="P50" s="671">
        <v>187</v>
      </c>
      <c r="Q50" s="670">
        <v>0</v>
      </c>
      <c r="R50" s="671">
        <v>0</v>
      </c>
      <c r="T50" s="360"/>
      <c r="U50" s="360"/>
      <c r="V50" s="360"/>
      <c r="W50" s="360"/>
      <c r="X50" s="360"/>
      <c r="Y50" s="360"/>
    </row>
    <row r="51" spans="1:25" ht="18.95" customHeight="1" x14ac:dyDescent="0.25">
      <c r="A51" s="666" t="s">
        <v>375</v>
      </c>
      <c r="B51" s="667">
        <v>0</v>
      </c>
      <c r="C51" s="668">
        <v>0</v>
      </c>
      <c r="D51" s="668">
        <v>0</v>
      </c>
      <c r="E51" s="669">
        <v>0</v>
      </c>
      <c r="F51" s="667">
        <v>0</v>
      </c>
      <c r="G51" s="668">
        <v>0</v>
      </c>
      <c r="H51" s="668">
        <v>0</v>
      </c>
      <c r="I51" s="668">
        <v>0</v>
      </c>
      <c r="J51" s="669">
        <v>0</v>
      </c>
      <c r="K51" s="670">
        <v>0</v>
      </c>
      <c r="L51" s="671">
        <v>0</v>
      </c>
      <c r="M51" s="670">
        <v>0</v>
      </c>
      <c r="N51" s="671">
        <v>0</v>
      </c>
      <c r="O51" s="670">
        <v>0</v>
      </c>
      <c r="P51" s="671">
        <v>0</v>
      </c>
      <c r="Q51" s="670">
        <v>0</v>
      </c>
      <c r="R51" s="671">
        <v>0</v>
      </c>
      <c r="T51" s="360"/>
      <c r="U51" s="360"/>
      <c r="V51" s="360"/>
      <c r="W51" s="360"/>
      <c r="X51" s="360"/>
      <c r="Y51" s="360"/>
    </row>
    <row r="52" spans="1:25" ht="18.95" customHeight="1" x14ac:dyDescent="0.25">
      <c r="A52" s="666" t="s">
        <v>376</v>
      </c>
      <c r="B52" s="667">
        <v>0</v>
      </c>
      <c r="C52" s="668">
        <v>0</v>
      </c>
      <c r="D52" s="668">
        <v>0</v>
      </c>
      <c r="E52" s="669">
        <v>0</v>
      </c>
      <c r="F52" s="667">
        <v>0</v>
      </c>
      <c r="G52" s="668">
        <v>0</v>
      </c>
      <c r="H52" s="668">
        <v>0</v>
      </c>
      <c r="I52" s="668">
        <v>0</v>
      </c>
      <c r="J52" s="669">
        <v>0</v>
      </c>
      <c r="K52" s="670">
        <v>0</v>
      </c>
      <c r="L52" s="671">
        <v>0</v>
      </c>
      <c r="M52" s="670">
        <v>0</v>
      </c>
      <c r="N52" s="671">
        <v>0</v>
      </c>
      <c r="O52" s="670">
        <v>0</v>
      </c>
      <c r="P52" s="671">
        <v>0</v>
      </c>
      <c r="Q52" s="670">
        <v>0</v>
      </c>
      <c r="R52" s="671">
        <v>0</v>
      </c>
      <c r="T52" s="360"/>
      <c r="U52" s="360"/>
      <c r="V52" s="360"/>
      <c r="W52" s="360"/>
      <c r="X52" s="360"/>
      <c r="Y52" s="360"/>
    </row>
    <row r="53" spans="1:25" ht="18.95" customHeight="1" x14ac:dyDescent="0.25">
      <c r="A53" s="666" t="s">
        <v>412</v>
      </c>
      <c r="B53" s="667">
        <v>101778730</v>
      </c>
      <c r="C53" s="668">
        <v>579433</v>
      </c>
      <c r="D53" s="668">
        <v>101199297</v>
      </c>
      <c r="E53" s="669">
        <v>203</v>
      </c>
      <c r="F53" s="667">
        <v>139545994</v>
      </c>
      <c r="G53" s="668">
        <v>579433</v>
      </c>
      <c r="H53" s="668">
        <v>0</v>
      </c>
      <c r="I53" s="668">
        <v>138966561</v>
      </c>
      <c r="J53" s="669">
        <v>221</v>
      </c>
      <c r="K53" s="670">
        <v>138966561</v>
      </c>
      <c r="L53" s="671">
        <v>221</v>
      </c>
      <c r="M53" s="670">
        <v>0</v>
      </c>
      <c r="N53" s="671">
        <v>0</v>
      </c>
      <c r="O53" s="670">
        <v>0</v>
      </c>
      <c r="P53" s="671">
        <v>0</v>
      </c>
      <c r="Q53" s="670">
        <v>0</v>
      </c>
      <c r="R53" s="671">
        <v>0</v>
      </c>
      <c r="T53" s="360"/>
      <c r="U53" s="360"/>
      <c r="V53" s="360"/>
      <c r="W53" s="360"/>
      <c r="X53" s="360"/>
      <c r="Y53" s="360"/>
    </row>
    <row r="54" spans="1:25" ht="18.95" customHeight="1" x14ac:dyDescent="0.25">
      <c r="A54" s="666" t="s">
        <v>285</v>
      </c>
      <c r="B54" s="667">
        <v>0</v>
      </c>
      <c r="C54" s="668">
        <v>0</v>
      </c>
      <c r="D54" s="668">
        <v>0</v>
      </c>
      <c r="E54" s="669">
        <v>0</v>
      </c>
      <c r="F54" s="667">
        <v>0</v>
      </c>
      <c r="G54" s="668">
        <v>0</v>
      </c>
      <c r="H54" s="668">
        <v>0</v>
      </c>
      <c r="I54" s="668">
        <v>0</v>
      </c>
      <c r="J54" s="669">
        <v>0</v>
      </c>
      <c r="K54" s="670">
        <v>0</v>
      </c>
      <c r="L54" s="671">
        <v>0</v>
      </c>
      <c r="M54" s="670">
        <v>0</v>
      </c>
      <c r="N54" s="671">
        <v>0</v>
      </c>
      <c r="O54" s="670">
        <v>0</v>
      </c>
      <c r="P54" s="671">
        <v>0</v>
      </c>
      <c r="Q54" s="670">
        <v>0</v>
      </c>
      <c r="R54" s="671">
        <v>0</v>
      </c>
      <c r="T54" s="360"/>
      <c r="U54" s="360"/>
      <c r="V54" s="360"/>
      <c r="W54" s="360"/>
      <c r="X54" s="360"/>
      <c r="Y54" s="360"/>
    </row>
    <row r="55" spans="1:25" ht="8.25" customHeight="1" thickBot="1" x14ac:dyDescent="0.3">
      <c r="A55" s="673"/>
      <c r="B55" s="667"/>
      <c r="C55" s="668"/>
      <c r="D55" s="668"/>
      <c r="E55" s="669"/>
      <c r="F55" s="667"/>
      <c r="G55" s="668"/>
      <c r="H55" s="668"/>
      <c r="I55" s="668"/>
      <c r="J55" s="669"/>
      <c r="K55" s="670"/>
      <c r="L55" s="671"/>
      <c r="M55" s="670"/>
      <c r="N55" s="671"/>
      <c r="O55" s="670"/>
      <c r="P55" s="671"/>
      <c r="Q55" s="670"/>
      <c r="R55" s="671"/>
      <c r="T55" s="360"/>
      <c r="U55" s="360"/>
      <c r="W55" s="360"/>
      <c r="X55" s="360"/>
    </row>
    <row r="56" spans="1:25" ht="45" customHeight="1" thickBot="1" x14ac:dyDescent="0.25">
      <c r="A56" s="674" t="s">
        <v>240</v>
      </c>
      <c r="B56" s="675">
        <v>16448560427</v>
      </c>
      <c r="C56" s="676">
        <v>566002270</v>
      </c>
      <c r="D56" s="676">
        <v>15882558157</v>
      </c>
      <c r="E56" s="677">
        <v>29138.510000000002</v>
      </c>
      <c r="F56" s="675">
        <v>17236551815</v>
      </c>
      <c r="G56" s="676">
        <v>521896442</v>
      </c>
      <c r="H56" s="676">
        <v>59089200</v>
      </c>
      <c r="I56" s="676">
        <v>16714655373</v>
      </c>
      <c r="J56" s="677">
        <v>28890.360000000004</v>
      </c>
      <c r="K56" s="675">
        <v>2832489199</v>
      </c>
      <c r="L56" s="678">
        <v>5960.6299999999992</v>
      </c>
      <c r="M56" s="675">
        <v>4720224696</v>
      </c>
      <c r="N56" s="678">
        <v>7130</v>
      </c>
      <c r="O56" s="675">
        <v>9121967078</v>
      </c>
      <c r="P56" s="678">
        <v>15776.73</v>
      </c>
      <c r="Q56" s="675">
        <v>39974400</v>
      </c>
      <c r="R56" s="678">
        <v>23</v>
      </c>
      <c r="T56" s="360"/>
      <c r="U56" s="360"/>
      <c r="W56" s="360"/>
      <c r="X56" s="360"/>
    </row>
    <row r="57" spans="1:25" ht="21.75" customHeight="1" x14ac:dyDescent="0.2">
      <c r="A57" s="679" t="s">
        <v>377</v>
      </c>
    </row>
    <row r="58" spans="1:25" ht="12.75" x14ac:dyDescent="0.2">
      <c r="A58" s="66"/>
      <c r="H58" s="360"/>
      <c r="K58" s="360"/>
      <c r="L58" s="360"/>
    </row>
    <row r="59" spans="1:25" s="361" customFormat="1" ht="12.75" customHeight="1" x14ac:dyDescent="0.2">
      <c r="B59" s="362"/>
      <c r="C59" s="362"/>
      <c r="D59" s="362"/>
      <c r="E59" s="362"/>
      <c r="F59" s="362"/>
      <c r="G59" s="362"/>
      <c r="H59" s="362"/>
      <c r="I59" s="362"/>
      <c r="J59" s="362"/>
      <c r="K59" s="362"/>
      <c r="L59" s="362"/>
    </row>
    <row r="60" spans="1:25" s="361" customFormat="1" ht="12.75" customHeight="1" x14ac:dyDescent="0.2">
      <c r="B60" s="362"/>
      <c r="C60" s="362"/>
      <c r="D60" s="362"/>
      <c r="E60" s="362"/>
      <c r="F60" s="362"/>
      <c r="G60" s="362"/>
      <c r="H60" s="362"/>
      <c r="I60" s="362"/>
      <c r="J60" s="362"/>
      <c r="K60" s="362"/>
      <c r="L60" s="362"/>
      <c r="P60" s="362"/>
    </row>
    <row r="61" spans="1:25" ht="12.75" customHeight="1" x14ac:dyDescent="0.2">
      <c r="A61" s="66"/>
      <c r="K61" s="360"/>
    </row>
  </sheetData>
  <mergeCells count="8">
    <mergeCell ref="A3:R3"/>
    <mergeCell ref="F5:R5"/>
    <mergeCell ref="K6:R6"/>
    <mergeCell ref="K7:L7"/>
    <mergeCell ref="M7:N7"/>
    <mergeCell ref="O7:P7"/>
    <mergeCell ref="Q7:R7"/>
    <mergeCell ref="B5:E5"/>
  </mergeCells>
  <phoneticPr fontId="0" type="noConversion"/>
  <printOptions horizontalCentered="1" verticalCentered="1"/>
  <pageMargins left="0.55118110236220474" right="0.35433070866141736" top="0.55118110236220474" bottom="0.4" header="0.35433070866141736" footer="0.63"/>
  <pageSetup paperSize="9" scale="4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zoomScale="73" zoomScaleNormal="73" workbookViewId="0">
      <pane xSplit="1" ySplit="10" topLeftCell="D37" activePane="bottomRight" state="frozen"/>
      <selection activeCell="H32" sqref="H32"/>
      <selection pane="topRight" activeCell="H32" sqref="H32"/>
      <selection pane="bottomLeft" activeCell="H32" sqref="H32"/>
      <selection pane="bottomRight" activeCell="A5" sqref="A5:R60"/>
    </sheetView>
  </sheetViews>
  <sheetFormatPr defaultColWidth="6.7109375" defaultRowHeight="15.75" x14ac:dyDescent="0.25"/>
  <cols>
    <col min="1" max="1" width="77.5703125" style="68" customWidth="1"/>
    <col min="2" max="2" width="21.42578125" style="66" customWidth="1"/>
    <col min="3" max="3" width="15.140625" style="66" customWidth="1"/>
    <col min="4" max="4" width="16.85546875" style="66" customWidth="1"/>
    <col min="5" max="5" width="10.140625" style="66" customWidth="1"/>
    <col min="6" max="6" width="20.5703125" style="66" customWidth="1"/>
    <col min="7" max="8" width="15.140625" style="66" customWidth="1"/>
    <col min="9" max="9" width="16.7109375" style="66" customWidth="1"/>
    <col min="10" max="10" width="10.140625" style="66" customWidth="1"/>
    <col min="11" max="11" width="18.140625" style="66" customWidth="1"/>
    <col min="12" max="12" width="8.42578125" style="66" customWidth="1"/>
    <col min="13" max="13" width="19.28515625" style="66" customWidth="1"/>
    <col min="14" max="14" width="8.5703125" style="66" customWidth="1"/>
    <col min="15" max="15" width="17.85546875" style="66" customWidth="1"/>
    <col min="16" max="16" width="8" style="66" customWidth="1"/>
    <col min="17" max="17" width="14.28515625" style="66" customWidth="1"/>
    <col min="18" max="18" width="12" style="66" customWidth="1"/>
    <col min="19" max="256" width="6.7109375" style="66"/>
    <col min="257" max="257" width="77.5703125" style="66" customWidth="1"/>
    <col min="258" max="258" width="21.42578125" style="66" customWidth="1"/>
    <col min="259" max="259" width="15.140625" style="66" customWidth="1"/>
    <col min="260" max="260" width="16.85546875" style="66" customWidth="1"/>
    <col min="261" max="261" width="10.140625" style="66" customWidth="1"/>
    <col min="262" max="262" width="20.5703125" style="66" customWidth="1"/>
    <col min="263" max="264" width="15.140625" style="66" customWidth="1"/>
    <col min="265" max="265" width="16.7109375" style="66" customWidth="1"/>
    <col min="266" max="266" width="10.140625" style="66" customWidth="1"/>
    <col min="267" max="267" width="18.140625" style="66" customWidth="1"/>
    <col min="268" max="268" width="8.42578125" style="66" customWidth="1"/>
    <col min="269" max="269" width="19.28515625" style="66" customWidth="1"/>
    <col min="270" max="270" width="8.5703125" style="66" customWidth="1"/>
    <col min="271" max="271" width="17.85546875" style="66" customWidth="1"/>
    <col min="272" max="272" width="8" style="66" customWidth="1"/>
    <col min="273" max="273" width="14.28515625" style="66" customWidth="1"/>
    <col min="274" max="274" width="12" style="66" customWidth="1"/>
    <col min="275" max="512" width="6.7109375" style="66"/>
    <col min="513" max="513" width="77.5703125" style="66" customWidth="1"/>
    <col min="514" max="514" width="21.42578125" style="66" customWidth="1"/>
    <col min="515" max="515" width="15.140625" style="66" customWidth="1"/>
    <col min="516" max="516" width="16.85546875" style="66" customWidth="1"/>
    <col min="517" max="517" width="10.140625" style="66" customWidth="1"/>
    <col min="518" max="518" width="20.5703125" style="66" customWidth="1"/>
    <col min="519" max="520" width="15.140625" style="66" customWidth="1"/>
    <col min="521" max="521" width="16.7109375" style="66" customWidth="1"/>
    <col min="522" max="522" width="10.140625" style="66" customWidth="1"/>
    <col min="523" max="523" width="18.140625" style="66" customWidth="1"/>
    <col min="524" max="524" width="8.42578125" style="66" customWidth="1"/>
    <col min="525" max="525" width="19.28515625" style="66" customWidth="1"/>
    <col min="526" max="526" width="8.5703125" style="66" customWidth="1"/>
    <col min="527" max="527" width="17.85546875" style="66" customWidth="1"/>
    <col min="528" max="528" width="8" style="66" customWidth="1"/>
    <col min="529" max="529" width="14.28515625" style="66" customWidth="1"/>
    <col min="530" max="530" width="12" style="66" customWidth="1"/>
    <col min="531" max="768" width="6.7109375" style="66"/>
    <col min="769" max="769" width="77.5703125" style="66" customWidth="1"/>
    <col min="770" max="770" width="21.42578125" style="66" customWidth="1"/>
    <col min="771" max="771" width="15.140625" style="66" customWidth="1"/>
    <col min="772" max="772" width="16.85546875" style="66" customWidth="1"/>
    <col min="773" max="773" width="10.140625" style="66" customWidth="1"/>
    <col min="774" max="774" width="20.5703125" style="66" customWidth="1"/>
    <col min="775" max="776" width="15.140625" style="66" customWidth="1"/>
    <col min="777" max="777" width="16.7109375" style="66" customWidth="1"/>
    <col min="778" max="778" width="10.140625" style="66" customWidth="1"/>
    <col min="779" max="779" width="18.140625" style="66" customWidth="1"/>
    <col min="780" max="780" width="8.42578125" style="66" customWidth="1"/>
    <col min="781" max="781" width="19.28515625" style="66" customWidth="1"/>
    <col min="782" max="782" width="8.5703125" style="66" customWidth="1"/>
    <col min="783" max="783" width="17.85546875" style="66" customWidth="1"/>
    <col min="784" max="784" width="8" style="66" customWidth="1"/>
    <col min="785" max="785" width="14.28515625" style="66" customWidth="1"/>
    <col min="786" max="786" width="12" style="66" customWidth="1"/>
    <col min="787" max="1024" width="6.7109375" style="66"/>
    <col min="1025" max="1025" width="77.5703125" style="66" customWidth="1"/>
    <col min="1026" max="1026" width="21.42578125" style="66" customWidth="1"/>
    <col min="1027" max="1027" width="15.140625" style="66" customWidth="1"/>
    <col min="1028" max="1028" width="16.85546875" style="66" customWidth="1"/>
    <col min="1029" max="1029" width="10.140625" style="66" customWidth="1"/>
    <col min="1030" max="1030" width="20.5703125" style="66" customWidth="1"/>
    <col min="1031" max="1032" width="15.140625" style="66" customWidth="1"/>
    <col min="1033" max="1033" width="16.7109375" style="66" customWidth="1"/>
    <col min="1034" max="1034" width="10.140625" style="66" customWidth="1"/>
    <col min="1035" max="1035" width="18.140625" style="66" customWidth="1"/>
    <col min="1036" max="1036" width="8.42578125" style="66" customWidth="1"/>
    <col min="1037" max="1037" width="19.28515625" style="66" customWidth="1"/>
    <col min="1038" max="1038" width="8.5703125" style="66" customWidth="1"/>
    <col min="1039" max="1039" width="17.85546875" style="66" customWidth="1"/>
    <col min="1040" max="1040" width="8" style="66" customWidth="1"/>
    <col min="1041" max="1041" width="14.28515625" style="66" customWidth="1"/>
    <col min="1042" max="1042" width="12" style="66" customWidth="1"/>
    <col min="1043" max="1280" width="6.7109375" style="66"/>
    <col min="1281" max="1281" width="77.5703125" style="66" customWidth="1"/>
    <col min="1282" max="1282" width="21.42578125" style="66" customWidth="1"/>
    <col min="1283" max="1283" width="15.140625" style="66" customWidth="1"/>
    <col min="1284" max="1284" width="16.85546875" style="66" customWidth="1"/>
    <col min="1285" max="1285" width="10.140625" style="66" customWidth="1"/>
    <col min="1286" max="1286" width="20.5703125" style="66" customWidth="1"/>
    <col min="1287" max="1288" width="15.140625" style="66" customWidth="1"/>
    <col min="1289" max="1289" width="16.7109375" style="66" customWidth="1"/>
    <col min="1290" max="1290" width="10.140625" style="66" customWidth="1"/>
    <col min="1291" max="1291" width="18.140625" style="66" customWidth="1"/>
    <col min="1292" max="1292" width="8.42578125" style="66" customWidth="1"/>
    <col min="1293" max="1293" width="19.28515625" style="66" customWidth="1"/>
    <col min="1294" max="1294" width="8.5703125" style="66" customWidth="1"/>
    <col min="1295" max="1295" width="17.85546875" style="66" customWidth="1"/>
    <col min="1296" max="1296" width="8" style="66" customWidth="1"/>
    <col min="1297" max="1297" width="14.28515625" style="66" customWidth="1"/>
    <col min="1298" max="1298" width="12" style="66" customWidth="1"/>
    <col min="1299" max="1536" width="6.7109375" style="66"/>
    <col min="1537" max="1537" width="77.5703125" style="66" customWidth="1"/>
    <col min="1538" max="1538" width="21.42578125" style="66" customWidth="1"/>
    <col min="1539" max="1539" width="15.140625" style="66" customWidth="1"/>
    <col min="1540" max="1540" width="16.85546875" style="66" customWidth="1"/>
    <col min="1541" max="1541" width="10.140625" style="66" customWidth="1"/>
    <col min="1542" max="1542" width="20.5703125" style="66" customWidth="1"/>
    <col min="1543" max="1544" width="15.140625" style="66" customWidth="1"/>
    <col min="1545" max="1545" width="16.7109375" style="66" customWidth="1"/>
    <col min="1546" max="1546" width="10.140625" style="66" customWidth="1"/>
    <col min="1547" max="1547" width="18.140625" style="66" customWidth="1"/>
    <col min="1548" max="1548" width="8.42578125" style="66" customWidth="1"/>
    <col min="1549" max="1549" width="19.28515625" style="66" customWidth="1"/>
    <col min="1550" max="1550" width="8.5703125" style="66" customWidth="1"/>
    <col min="1551" max="1551" width="17.85546875" style="66" customWidth="1"/>
    <col min="1552" max="1552" width="8" style="66" customWidth="1"/>
    <col min="1553" max="1553" width="14.28515625" style="66" customWidth="1"/>
    <col min="1554" max="1554" width="12" style="66" customWidth="1"/>
    <col min="1555" max="1792" width="6.7109375" style="66"/>
    <col min="1793" max="1793" width="77.5703125" style="66" customWidth="1"/>
    <col min="1794" max="1794" width="21.42578125" style="66" customWidth="1"/>
    <col min="1795" max="1795" width="15.140625" style="66" customWidth="1"/>
    <col min="1796" max="1796" width="16.85546875" style="66" customWidth="1"/>
    <col min="1797" max="1797" width="10.140625" style="66" customWidth="1"/>
    <col min="1798" max="1798" width="20.5703125" style="66" customWidth="1"/>
    <col min="1799" max="1800" width="15.140625" style="66" customWidth="1"/>
    <col min="1801" max="1801" width="16.7109375" style="66" customWidth="1"/>
    <col min="1802" max="1802" width="10.140625" style="66" customWidth="1"/>
    <col min="1803" max="1803" width="18.140625" style="66" customWidth="1"/>
    <col min="1804" max="1804" width="8.42578125" style="66" customWidth="1"/>
    <col min="1805" max="1805" width="19.28515625" style="66" customWidth="1"/>
    <col min="1806" max="1806" width="8.5703125" style="66" customWidth="1"/>
    <col min="1807" max="1807" width="17.85546875" style="66" customWidth="1"/>
    <col min="1808" max="1808" width="8" style="66" customWidth="1"/>
    <col min="1809" max="1809" width="14.28515625" style="66" customWidth="1"/>
    <col min="1810" max="1810" width="12" style="66" customWidth="1"/>
    <col min="1811" max="2048" width="6.7109375" style="66"/>
    <col min="2049" max="2049" width="77.5703125" style="66" customWidth="1"/>
    <col min="2050" max="2050" width="21.42578125" style="66" customWidth="1"/>
    <col min="2051" max="2051" width="15.140625" style="66" customWidth="1"/>
    <col min="2052" max="2052" width="16.85546875" style="66" customWidth="1"/>
    <col min="2053" max="2053" width="10.140625" style="66" customWidth="1"/>
    <col min="2054" max="2054" width="20.5703125" style="66" customWidth="1"/>
    <col min="2055" max="2056" width="15.140625" style="66" customWidth="1"/>
    <col min="2057" max="2057" width="16.7109375" style="66" customWidth="1"/>
    <col min="2058" max="2058" width="10.140625" style="66" customWidth="1"/>
    <col min="2059" max="2059" width="18.140625" style="66" customWidth="1"/>
    <col min="2060" max="2060" width="8.42578125" style="66" customWidth="1"/>
    <col min="2061" max="2061" width="19.28515625" style="66" customWidth="1"/>
    <col min="2062" max="2062" width="8.5703125" style="66" customWidth="1"/>
    <col min="2063" max="2063" width="17.85546875" style="66" customWidth="1"/>
    <col min="2064" max="2064" width="8" style="66" customWidth="1"/>
    <col min="2065" max="2065" width="14.28515625" style="66" customWidth="1"/>
    <col min="2066" max="2066" width="12" style="66" customWidth="1"/>
    <col min="2067" max="2304" width="6.7109375" style="66"/>
    <col min="2305" max="2305" width="77.5703125" style="66" customWidth="1"/>
    <col min="2306" max="2306" width="21.42578125" style="66" customWidth="1"/>
    <col min="2307" max="2307" width="15.140625" style="66" customWidth="1"/>
    <col min="2308" max="2308" width="16.85546875" style="66" customWidth="1"/>
    <col min="2309" max="2309" width="10.140625" style="66" customWidth="1"/>
    <col min="2310" max="2310" width="20.5703125" style="66" customWidth="1"/>
    <col min="2311" max="2312" width="15.140625" style="66" customWidth="1"/>
    <col min="2313" max="2313" width="16.7109375" style="66" customWidth="1"/>
    <col min="2314" max="2314" width="10.140625" style="66" customWidth="1"/>
    <col min="2315" max="2315" width="18.140625" style="66" customWidth="1"/>
    <col min="2316" max="2316" width="8.42578125" style="66" customWidth="1"/>
    <col min="2317" max="2317" width="19.28515625" style="66" customWidth="1"/>
    <col min="2318" max="2318" width="8.5703125" style="66" customWidth="1"/>
    <col min="2319" max="2319" width="17.85546875" style="66" customWidth="1"/>
    <col min="2320" max="2320" width="8" style="66" customWidth="1"/>
    <col min="2321" max="2321" width="14.28515625" style="66" customWidth="1"/>
    <col min="2322" max="2322" width="12" style="66" customWidth="1"/>
    <col min="2323" max="2560" width="6.7109375" style="66"/>
    <col min="2561" max="2561" width="77.5703125" style="66" customWidth="1"/>
    <col min="2562" max="2562" width="21.42578125" style="66" customWidth="1"/>
    <col min="2563" max="2563" width="15.140625" style="66" customWidth="1"/>
    <col min="2564" max="2564" width="16.85546875" style="66" customWidth="1"/>
    <col min="2565" max="2565" width="10.140625" style="66" customWidth="1"/>
    <col min="2566" max="2566" width="20.5703125" style="66" customWidth="1"/>
    <col min="2567" max="2568" width="15.140625" style="66" customWidth="1"/>
    <col min="2569" max="2569" width="16.7109375" style="66" customWidth="1"/>
    <col min="2570" max="2570" width="10.140625" style="66" customWidth="1"/>
    <col min="2571" max="2571" width="18.140625" style="66" customWidth="1"/>
    <col min="2572" max="2572" width="8.42578125" style="66" customWidth="1"/>
    <col min="2573" max="2573" width="19.28515625" style="66" customWidth="1"/>
    <col min="2574" max="2574" width="8.5703125" style="66" customWidth="1"/>
    <col min="2575" max="2575" width="17.85546875" style="66" customWidth="1"/>
    <col min="2576" max="2576" width="8" style="66" customWidth="1"/>
    <col min="2577" max="2577" width="14.28515625" style="66" customWidth="1"/>
    <col min="2578" max="2578" width="12" style="66" customWidth="1"/>
    <col min="2579" max="2816" width="6.7109375" style="66"/>
    <col min="2817" max="2817" width="77.5703125" style="66" customWidth="1"/>
    <col min="2818" max="2818" width="21.42578125" style="66" customWidth="1"/>
    <col min="2819" max="2819" width="15.140625" style="66" customWidth="1"/>
    <col min="2820" max="2820" width="16.85546875" style="66" customWidth="1"/>
    <col min="2821" max="2821" width="10.140625" style="66" customWidth="1"/>
    <col min="2822" max="2822" width="20.5703125" style="66" customWidth="1"/>
    <col min="2823" max="2824" width="15.140625" style="66" customWidth="1"/>
    <col min="2825" max="2825" width="16.7109375" style="66" customWidth="1"/>
    <col min="2826" max="2826" width="10.140625" style="66" customWidth="1"/>
    <col min="2827" max="2827" width="18.140625" style="66" customWidth="1"/>
    <col min="2828" max="2828" width="8.42578125" style="66" customWidth="1"/>
    <col min="2829" max="2829" width="19.28515625" style="66" customWidth="1"/>
    <col min="2830" max="2830" width="8.5703125" style="66" customWidth="1"/>
    <col min="2831" max="2831" width="17.85546875" style="66" customWidth="1"/>
    <col min="2832" max="2832" width="8" style="66" customWidth="1"/>
    <col min="2833" max="2833" width="14.28515625" style="66" customWidth="1"/>
    <col min="2834" max="2834" width="12" style="66" customWidth="1"/>
    <col min="2835" max="3072" width="6.7109375" style="66"/>
    <col min="3073" max="3073" width="77.5703125" style="66" customWidth="1"/>
    <col min="3074" max="3074" width="21.42578125" style="66" customWidth="1"/>
    <col min="3075" max="3075" width="15.140625" style="66" customWidth="1"/>
    <col min="3076" max="3076" width="16.85546875" style="66" customWidth="1"/>
    <col min="3077" max="3077" width="10.140625" style="66" customWidth="1"/>
    <col min="3078" max="3078" width="20.5703125" style="66" customWidth="1"/>
    <col min="3079" max="3080" width="15.140625" style="66" customWidth="1"/>
    <col min="3081" max="3081" width="16.7109375" style="66" customWidth="1"/>
    <col min="3082" max="3082" width="10.140625" style="66" customWidth="1"/>
    <col min="3083" max="3083" width="18.140625" style="66" customWidth="1"/>
    <col min="3084" max="3084" width="8.42578125" style="66" customWidth="1"/>
    <col min="3085" max="3085" width="19.28515625" style="66" customWidth="1"/>
    <col min="3086" max="3086" width="8.5703125" style="66" customWidth="1"/>
    <col min="3087" max="3087" width="17.85546875" style="66" customWidth="1"/>
    <col min="3088" max="3088" width="8" style="66" customWidth="1"/>
    <col min="3089" max="3089" width="14.28515625" style="66" customWidth="1"/>
    <col min="3090" max="3090" width="12" style="66" customWidth="1"/>
    <col min="3091" max="3328" width="6.7109375" style="66"/>
    <col min="3329" max="3329" width="77.5703125" style="66" customWidth="1"/>
    <col min="3330" max="3330" width="21.42578125" style="66" customWidth="1"/>
    <col min="3331" max="3331" width="15.140625" style="66" customWidth="1"/>
    <col min="3332" max="3332" width="16.85546875" style="66" customWidth="1"/>
    <col min="3333" max="3333" width="10.140625" style="66" customWidth="1"/>
    <col min="3334" max="3334" width="20.5703125" style="66" customWidth="1"/>
    <col min="3335" max="3336" width="15.140625" style="66" customWidth="1"/>
    <col min="3337" max="3337" width="16.7109375" style="66" customWidth="1"/>
    <col min="3338" max="3338" width="10.140625" style="66" customWidth="1"/>
    <col min="3339" max="3339" width="18.140625" style="66" customWidth="1"/>
    <col min="3340" max="3340" width="8.42578125" style="66" customWidth="1"/>
    <col min="3341" max="3341" width="19.28515625" style="66" customWidth="1"/>
    <col min="3342" max="3342" width="8.5703125" style="66" customWidth="1"/>
    <col min="3343" max="3343" width="17.85546875" style="66" customWidth="1"/>
    <col min="3344" max="3344" width="8" style="66" customWidth="1"/>
    <col min="3345" max="3345" width="14.28515625" style="66" customWidth="1"/>
    <col min="3346" max="3346" width="12" style="66" customWidth="1"/>
    <col min="3347" max="3584" width="6.7109375" style="66"/>
    <col min="3585" max="3585" width="77.5703125" style="66" customWidth="1"/>
    <col min="3586" max="3586" width="21.42578125" style="66" customWidth="1"/>
    <col min="3587" max="3587" width="15.140625" style="66" customWidth="1"/>
    <col min="3588" max="3588" width="16.85546875" style="66" customWidth="1"/>
    <col min="3589" max="3589" width="10.140625" style="66" customWidth="1"/>
    <col min="3590" max="3590" width="20.5703125" style="66" customWidth="1"/>
    <col min="3591" max="3592" width="15.140625" style="66" customWidth="1"/>
    <col min="3593" max="3593" width="16.7109375" style="66" customWidth="1"/>
    <col min="3594" max="3594" width="10.140625" style="66" customWidth="1"/>
    <col min="3595" max="3595" width="18.140625" style="66" customWidth="1"/>
    <col min="3596" max="3596" width="8.42578125" style="66" customWidth="1"/>
    <col min="3597" max="3597" width="19.28515625" style="66" customWidth="1"/>
    <col min="3598" max="3598" width="8.5703125" style="66" customWidth="1"/>
    <col min="3599" max="3599" width="17.85546875" style="66" customWidth="1"/>
    <col min="3600" max="3600" width="8" style="66" customWidth="1"/>
    <col min="3601" max="3601" width="14.28515625" style="66" customWidth="1"/>
    <col min="3602" max="3602" width="12" style="66" customWidth="1"/>
    <col min="3603" max="3840" width="6.7109375" style="66"/>
    <col min="3841" max="3841" width="77.5703125" style="66" customWidth="1"/>
    <col min="3842" max="3842" width="21.42578125" style="66" customWidth="1"/>
    <col min="3843" max="3843" width="15.140625" style="66" customWidth="1"/>
    <col min="3844" max="3844" width="16.85546875" style="66" customWidth="1"/>
    <col min="3845" max="3845" width="10.140625" style="66" customWidth="1"/>
    <col min="3846" max="3846" width="20.5703125" style="66" customWidth="1"/>
    <col min="3847" max="3848" width="15.140625" style="66" customWidth="1"/>
    <col min="3849" max="3849" width="16.7109375" style="66" customWidth="1"/>
    <col min="3850" max="3850" width="10.140625" style="66" customWidth="1"/>
    <col min="3851" max="3851" width="18.140625" style="66" customWidth="1"/>
    <col min="3852" max="3852" width="8.42578125" style="66" customWidth="1"/>
    <col min="3853" max="3853" width="19.28515625" style="66" customWidth="1"/>
    <col min="3854" max="3854" width="8.5703125" style="66" customWidth="1"/>
    <col min="3855" max="3855" width="17.85546875" style="66" customWidth="1"/>
    <col min="3856" max="3856" width="8" style="66" customWidth="1"/>
    <col min="3857" max="3857" width="14.28515625" style="66" customWidth="1"/>
    <col min="3858" max="3858" width="12" style="66" customWidth="1"/>
    <col min="3859" max="4096" width="6.7109375" style="66"/>
    <col min="4097" max="4097" width="77.5703125" style="66" customWidth="1"/>
    <col min="4098" max="4098" width="21.42578125" style="66" customWidth="1"/>
    <col min="4099" max="4099" width="15.140625" style="66" customWidth="1"/>
    <col min="4100" max="4100" width="16.85546875" style="66" customWidth="1"/>
    <col min="4101" max="4101" width="10.140625" style="66" customWidth="1"/>
    <col min="4102" max="4102" width="20.5703125" style="66" customWidth="1"/>
    <col min="4103" max="4104" width="15.140625" style="66" customWidth="1"/>
    <col min="4105" max="4105" width="16.7109375" style="66" customWidth="1"/>
    <col min="4106" max="4106" width="10.140625" style="66" customWidth="1"/>
    <col min="4107" max="4107" width="18.140625" style="66" customWidth="1"/>
    <col min="4108" max="4108" width="8.42578125" style="66" customWidth="1"/>
    <col min="4109" max="4109" width="19.28515625" style="66" customWidth="1"/>
    <col min="4110" max="4110" width="8.5703125" style="66" customWidth="1"/>
    <col min="4111" max="4111" width="17.85546875" style="66" customWidth="1"/>
    <col min="4112" max="4112" width="8" style="66" customWidth="1"/>
    <col min="4113" max="4113" width="14.28515625" style="66" customWidth="1"/>
    <col min="4114" max="4114" width="12" style="66" customWidth="1"/>
    <col min="4115" max="4352" width="6.7109375" style="66"/>
    <col min="4353" max="4353" width="77.5703125" style="66" customWidth="1"/>
    <col min="4354" max="4354" width="21.42578125" style="66" customWidth="1"/>
    <col min="4355" max="4355" width="15.140625" style="66" customWidth="1"/>
    <col min="4356" max="4356" width="16.85546875" style="66" customWidth="1"/>
    <col min="4357" max="4357" width="10.140625" style="66" customWidth="1"/>
    <col min="4358" max="4358" width="20.5703125" style="66" customWidth="1"/>
    <col min="4359" max="4360" width="15.140625" style="66" customWidth="1"/>
    <col min="4361" max="4361" width="16.7109375" style="66" customWidth="1"/>
    <col min="4362" max="4362" width="10.140625" style="66" customWidth="1"/>
    <col min="4363" max="4363" width="18.140625" style="66" customWidth="1"/>
    <col min="4364" max="4364" width="8.42578125" style="66" customWidth="1"/>
    <col min="4365" max="4365" width="19.28515625" style="66" customWidth="1"/>
    <col min="4366" max="4366" width="8.5703125" style="66" customWidth="1"/>
    <col min="4367" max="4367" width="17.85546875" style="66" customWidth="1"/>
    <col min="4368" max="4368" width="8" style="66" customWidth="1"/>
    <col min="4369" max="4369" width="14.28515625" style="66" customWidth="1"/>
    <col min="4370" max="4370" width="12" style="66" customWidth="1"/>
    <col min="4371" max="4608" width="6.7109375" style="66"/>
    <col min="4609" max="4609" width="77.5703125" style="66" customWidth="1"/>
    <col min="4610" max="4610" width="21.42578125" style="66" customWidth="1"/>
    <col min="4611" max="4611" width="15.140625" style="66" customWidth="1"/>
    <col min="4612" max="4612" width="16.85546875" style="66" customWidth="1"/>
    <col min="4613" max="4613" width="10.140625" style="66" customWidth="1"/>
    <col min="4614" max="4614" width="20.5703125" style="66" customWidth="1"/>
    <col min="4615" max="4616" width="15.140625" style="66" customWidth="1"/>
    <col min="4617" max="4617" width="16.7109375" style="66" customWidth="1"/>
    <col min="4618" max="4618" width="10.140625" style="66" customWidth="1"/>
    <col min="4619" max="4619" width="18.140625" style="66" customWidth="1"/>
    <col min="4620" max="4620" width="8.42578125" style="66" customWidth="1"/>
    <col min="4621" max="4621" width="19.28515625" style="66" customWidth="1"/>
    <col min="4622" max="4622" width="8.5703125" style="66" customWidth="1"/>
    <col min="4623" max="4623" width="17.85546875" style="66" customWidth="1"/>
    <col min="4624" max="4624" width="8" style="66" customWidth="1"/>
    <col min="4625" max="4625" width="14.28515625" style="66" customWidth="1"/>
    <col min="4626" max="4626" width="12" style="66" customWidth="1"/>
    <col min="4627" max="4864" width="6.7109375" style="66"/>
    <col min="4865" max="4865" width="77.5703125" style="66" customWidth="1"/>
    <col min="4866" max="4866" width="21.42578125" style="66" customWidth="1"/>
    <col min="4867" max="4867" width="15.140625" style="66" customWidth="1"/>
    <col min="4868" max="4868" width="16.85546875" style="66" customWidth="1"/>
    <col min="4869" max="4869" width="10.140625" style="66" customWidth="1"/>
    <col min="4870" max="4870" width="20.5703125" style="66" customWidth="1"/>
    <col min="4871" max="4872" width="15.140625" style="66" customWidth="1"/>
    <col min="4873" max="4873" width="16.7109375" style="66" customWidth="1"/>
    <col min="4874" max="4874" width="10.140625" style="66" customWidth="1"/>
    <col min="4875" max="4875" width="18.140625" style="66" customWidth="1"/>
    <col min="4876" max="4876" width="8.42578125" style="66" customWidth="1"/>
    <col min="4877" max="4877" width="19.28515625" style="66" customWidth="1"/>
    <col min="4878" max="4878" width="8.5703125" style="66" customWidth="1"/>
    <col min="4879" max="4879" width="17.85546875" style="66" customWidth="1"/>
    <col min="4880" max="4880" width="8" style="66" customWidth="1"/>
    <col min="4881" max="4881" width="14.28515625" style="66" customWidth="1"/>
    <col min="4882" max="4882" width="12" style="66" customWidth="1"/>
    <col min="4883" max="5120" width="6.7109375" style="66"/>
    <col min="5121" max="5121" width="77.5703125" style="66" customWidth="1"/>
    <col min="5122" max="5122" width="21.42578125" style="66" customWidth="1"/>
    <col min="5123" max="5123" width="15.140625" style="66" customWidth="1"/>
    <col min="5124" max="5124" width="16.85546875" style="66" customWidth="1"/>
    <col min="5125" max="5125" width="10.140625" style="66" customWidth="1"/>
    <col min="5126" max="5126" width="20.5703125" style="66" customWidth="1"/>
    <col min="5127" max="5128" width="15.140625" style="66" customWidth="1"/>
    <col min="5129" max="5129" width="16.7109375" style="66" customWidth="1"/>
    <col min="5130" max="5130" width="10.140625" style="66" customWidth="1"/>
    <col min="5131" max="5131" width="18.140625" style="66" customWidth="1"/>
    <col min="5132" max="5132" width="8.42578125" style="66" customWidth="1"/>
    <col min="5133" max="5133" width="19.28515625" style="66" customWidth="1"/>
    <col min="5134" max="5134" width="8.5703125" style="66" customWidth="1"/>
    <col min="5135" max="5135" width="17.85546875" style="66" customWidth="1"/>
    <col min="5136" max="5136" width="8" style="66" customWidth="1"/>
    <col min="5137" max="5137" width="14.28515625" style="66" customWidth="1"/>
    <col min="5138" max="5138" width="12" style="66" customWidth="1"/>
    <col min="5139" max="5376" width="6.7109375" style="66"/>
    <col min="5377" max="5377" width="77.5703125" style="66" customWidth="1"/>
    <col min="5378" max="5378" width="21.42578125" style="66" customWidth="1"/>
    <col min="5379" max="5379" width="15.140625" style="66" customWidth="1"/>
    <col min="5380" max="5380" width="16.85546875" style="66" customWidth="1"/>
    <col min="5381" max="5381" width="10.140625" style="66" customWidth="1"/>
    <col min="5382" max="5382" width="20.5703125" style="66" customWidth="1"/>
    <col min="5383" max="5384" width="15.140625" style="66" customWidth="1"/>
    <col min="5385" max="5385" width="16.7109375" style="66" customWidth="1"/>
    <col min="5386" max="5386" width="10.140625" style="66" customWidth="1"/>
    <col min="5387" max="5387" width="18.140625" style="66" customWidth="1"/>
    <col min="5388" max="5388" width="8.42578125" style="66" customWidth="1"/>
    <col min="5389" max="5389" width="19.28515625" style="66" customWidth="1"/>
    <col min="5390" max="5390" width="8.5703125" style="66" customWidth="1"/>
    <col min="5391" max="5391" width="17.85546875" style="66" customWidth="1"/>
    <col min="5392" max="5392" width="8" style="66" customWidth="1"/>
    <col min="5393" max="5393" width="14.28515625" style="66" customWidth="1"/>
    <col min="5394" max="5394" width="12" style="66" customWidth="1"/>
    <col min="5395" max="5632" width="6.7109375" style="66"/>
    <col min="5633" max="5633" width="77.5703125" style="66" customWidth="1"/>
    <col min="5634" max="5634" width="21.42578125" style="66" customWidth="1"/>
    <col min="5635" max="5635" width="15.140625" style="66" customWidth="1"/>
    <col min="5636" max="5636" width="16.85546875" style="66" customWidth="1"/>
    <col min="5637" max="5637" width="10.140625" style="66" customWidth="1"/>
    <col min="5638" max="5638" width="20.5703125" style="66" customWidth="1"/>
    <col min="5639" max="5640" width="15.140625" style="66" customWidth="1"/>
    <col min="5641" max="5641" width="16.7109375" style="66" customWidth="1"/>
    <col min="5642" max="5642" width="10.140625" style="66" customWidth="1"/>
    <col min="5643" max="5643" width="18.140625" style="66" customWidth="1"/>
    <col min="5644" max="5644" width="8.42578125" style="66" customWidth="1"/>
    <col min="5645" max="5645" width="19.28515625" style="66" customWidth="1"/>
    <col min="5646" max="5646" width="8.5703125" style="66" customWidth="1"/>
    <col min="5647" max="5647" width="17.85546875" style="66" customWidth="1"/>
    <col min="5648" max="5648" width="8" style="66" customWidth="1"/>
    <col min="5649" max="5649" width="14.28515625" style="66" customWidth="1"/>
    <col min="5650" max="5650" width="12" style="66" customWidth="1"/>
    <col min="5651" max="5888" width="6.7109375" style="66"/>
    <col min="5889" max="5889" width="77.5703125" style="66" customWidth="1"/>
    <col min="5890" max="5890" width="21.42578125" style="66" customWidth="1"/>
    <col min="5891" max="5891" width="15.140625" style="66" customWidth="1"/>
    <col min="5892" max="5892" width="16.85546875" style="66" customWidth="1"/>
    <col min="5893" max="5893" width="10.140625" style="66" customWidth="1"/>
    <col min="5894" max="5894" width="20.5703125" style="66" customWidth="1"/>
    <col min="5895" max="5896" width="15.140625" style="66" customWidth="1"/>
    <col min="5897" max="5897" width="16.7109375" style="66" customWidth="1"/>
    <col min="5898" max="5898" width="10.140625" style="66" customWidth="1"/>
    <col min="5899" max="5899" width="18.140625" style="66" customWidth="1"/>
    <col min="5900" max="5900" width="8.42578125" style="66" customWidth="1"/>
    <col min="5901" max="5901" width="19.28515625" style="66" customWidth="1"/>
    <col min="5902" max="5902" width="8.5703125" style="66" customWidth="1"/>
    <col min="5903" max="5903" width="17.85546875" style="66" customWidth="1"/>
    <col min="5904" max="5904" width="8" style="66" customWidth="1"/>
    <col min="5905" max="5905" width="14.28515625" style="66" customWidth="1"/>
    <col min="5906" max="5906" width="12" style="66" customWidth="1"/>
    <col min="5907" max="6144" width="6.7109375" style="66"/>
    <col min="6145" max="6145" width="77.5703125" style="66" customWidth="1"/>
    <col min="6146" max="6146" width="21.42578125" style="66" customWidth="1"/>
    <col min="6147" max="6147" width="15.140625" style="66" customWidth="1"/>
    <col min="6148" max="6148" width="16.85546875" style="66" customWidth="1"/>
    <col min="6149" max="6149" width="10.140625" style="66" customWidth="1"/>
    <col min="6150" max="6150" width="20.5703125" style="66" customWidth="1"/>
    <col min="6151" max="6152" width="15.140625" style="66" customWidth="1"/>
    <col min="6153" max="6153" width="16.7109375" style="66" customWidth="1"/>
    <col min="6154" max="6154" width="10.140625" style="66" customWidth="1"/>
    <col min="6155" max="6155" width="18.140625" style="66" customWidth="1"/>
    <col min="6156" max="6156" width="8.42578125" style="66" customWidth="1"/>
    <col min="6157" max="6157" width="19.28515625" style="66" customWidth="1"/>
    <col min="6158" max="6158" width="8.5703125" style="66" customWidth="1"/>
    <col min="6159" max="6159" width="17.85546875" style="66" customWidth="1"/>
    <col min="6160" max="6160" width="8" style="66" customWidth="1"/>
    <col min="6161" max="6161" width="14.28515625" style="66" customWidth="1"/>
    <col min="6162" max="6162" width="12" style="66" customWidth="1"/>
    <col min="6163" max="6400" width="6.7109375" style="66"/>
    <col min="6401" max="6401" width="77.5703125" style="66" customWidth="1"/>
    <col min="6402" max="6402" width="21.42578125" style="66" customWidth="1"/>
    <col min="6403" max="6403" width="15.140625" style="66" customWidth="1"/>
    <col min="6404" max="6404" width="16.85546875" style="66" customWidth="1"/>
    <col min="6405" max="6405" width="10.140625" style="66" customWidth="1"/>
    <col min="6406" max="6406" width="20.5703125" style="66" customWidth="1"/>
    <col min="6407" max="6408" width="15.140625" style="66" customWidth="1"/>
    <col min="6409" max="6409" width="16.7109375" style="66" customWidth="1"/>
    <col min="6410" max="6410" width="10.140625" style="66" customWidth="1"/>
    <col min="6411" max="6411" width="18.140625" style="66" customWidth="1"/>
    <col min="6412" max="6412" width="8.42578125" style="66" customWidth="1"/>
    <col min="6413" max="6413" width="19.28515625" style="66" customWidth="1"/>
    <col min="6414" max="6414" width="8.5703125" style="66" customWidth="1"/>
    <col min="6415" max="6415" width="17.85546875" style="66" customWidth="1"/>
    <col min="6416" max="6416" width="8" style="66" customWidth="1"/>
    <col min="6417" max="6417" width="14.28515625" style="66" customWidth="1"/>
    <col min="6418" max="6418" width="12" style="66" customWidth="1"/>
    <col min="6419" max="6656" width="6.7109375" style="66"/>
    <col min="6657" max="6657" width="77.5703125" style="66" customWidth="1"/>
    <col min="6658" max="6658" width="21.42578125" style="66" customWidth="1"/>
    <col min="6659" max="6659" width="15.140625" style="66" customWidth="1"/>
    <col min="6660" max="6660" width="16.85546875" style="66" customWidth="1"/>
    <col min="6661" max="6661" width="10.140625" style="66" customWidth="1"/>
    <col min="6662" max="6662" width="20.5703125" style="66" customWidth="1"/>
    <col min="6663" max="6664" width="15.140625" style="66" customWidth="1"/>
    <col min="6665" max="6665" width="16.7109375" style="66" customWidth="1"/>
    <col min="6666" max="6666" width="10.140625" style="66" customWidth="1"/>
    <col min="6667" max="6667" width="18.140625" style="66" customWidth="1"/>
    <col min="6668" max="6668" width="8.42578125" style="66" customWidth="1"/>
    <col min="6669" max="6669" width="19.28515625" style="66" customWidth="1"/>
    <col min="6670" max="6670" width="8.5703125" style="66" customWidth="1"/>
    <col min="6671" max="6671" width="17.85546875" style="66" customWidth="1"/>
    <col min="6672" max="6672" width="8" style="66" customWidth="1"/>
    <col min="6673" max="6673" width="14.28515625" style="66" customWidth="1"/>
    <col min="6674" max="6674" width="12" style="66" customWidth="1"/>
    <col min="6675" max="6912" width="6.7109375" style="66"/>
    <col min="6913" max="6913" width="77.5703125" style="66" customWidth="1"/>
    <col min="6914" max="6914" width="21.42578125" style="66" customWidth="1"/>
    <col min="6915" max="6915" width="15.140625" style="66" customWidth="1"/>
    <col min="6916" max="6916" width="16.85546875" style="66" customWidth="1"/>
    <col min="6917" max="6917" width="10.140625" style="66" customWidth="1"/>
    <col min="6918" max="6918" width="20.5703125" style="66" customWidth="1"/>
    <col min="6919" max="6920" width="15.140625" style="66" customWidth="1"/>
    <col min="6921" max="6921" width="16.7109375" style="66" customWidth="1"/>
    <col min="6922" max="6922" width="10.140625" style="66" customWidth="1"/>
    <col min="6923" max="6923" width="18.140625" style="66" customWidth="1"/>
    <col min="6924" max="6924" width="8.42578125" style="66" customWidth="1"/>
    <col min="6925" max="6925" width="19.28515625" style="66" customWidth="1"/>
    <col min="6926" max="6926" width="8.5703125" style="66" customWidth="1"/>
    <col min="6927" max="6927" width="17.85546875" style="66" customWidth="1"/>
    <col min="6928" max="6928" width="8" style="66" customWidth="1"/>
    <col min="6929" max="6929" width="14.28515625" style="66" customWidth="1"/>
    <col min="6930" max="6930" width="12" style="66" customWidth="1"/>
    <col min="6931" max="7168" width="6.7109375" style="66"/>
    <col min="7169" max="7169" width="77.5703125" style="66" customWidth="1"/>
    <col min="7170" max="7170" width="21.42578125" style="66" customWidth="1"/>
    <col min="7171" max="7171" width="15.140625" style="66" customWidth="1"/>
    <col min="7172" max="7172" width="16.85546875" style="66" customWidth="1"/>
    <col min="7173" max="7173" width="10.140625" style="66" customWidth="1"/>
    <col min="7174" max="7174" width="20.5703125" style="66" customWidth="1"/>
    <col min="7175" max="7176" width="15.140625" style="66" customWidth="1"/>
    <col min="7177" max="7177" width="16.7109375" style="66" customWidth="1"/>
    <col min="7178" max="7178" width="10.140625" style="66" customWidth="1"/>
    <col min="7179" max="7179" width="18.140625" style="66" customWidth="1"/>
    <col min="7180" max="7180" width="8.42578125" style="66" customWidth="1"/>
    <col min="7181" max="7181" width="19.28515625" style="66" customWidth="1"/>
    <col min="7182" max="7182" width="8.5703125" style="66" customWidth="1"/>
    <col min="7183" max="7183" width="17.85546875" style="66" customWidth="1"/>
    <col min="7184" max="7184" width="8" style="66" customWidth="1"/>
    <col min="7185" max="7185" width="14.28515625" style="66" customWidth="1"/>
    <col min="7186" max="7186" width="12" style="66" customWidth="1"/>
    <col min="7187" max="7424" width="6.7109375" style="66"/>
    <col min="7425" max="7425" width="77.5703125" style="66" customWidth="1"/>
    <col min="7426" max="7426" width="21.42578125" style="66" customWidth="1"/>
    <col min="7427" max="7427" width="15.140625" style="66" customWidth="1"/>
    <col min="7428" max="7428" width="16.85546875" style="66" customWidth="1"/>
    <col min="7429" max="7429" width="10.140625" style="66" customWidth="1"/>
    <col min="7430" max="7430" width="20.5703125" style="66" customWidth="1"/>
    <col min="7431" max="7432" width="15.140625" style="66" customWidth="1"/>
    <col min="7433" max="7433" width="16.7109375" style="66" customWidth="1"/>
    <col min="7434" max="7434" width="10.140625" style="66" customWidth="1"/>
    <col min="7435" max="7435" width="18.140625" style="66" customWidth="1"/>
    <col min="7436" max="7436" width="8.42578125" style="66" customWidth="1"/>
    <col min="7437" max="7437" width="19.28515625" style="66" customWidth="1"/>
    <col min="7438" max="7438" width="8.5703125" style="66" customWidth="1"/>
    <col min="7439" max="7439" width="17.85546875" style="66" customWidth="1"/>
    <col min="7440" max="7440" width="8" style="66" customWidth="1"/>
    <col min="7441" max="7441" width="14.28515625" style="66" customWidth="1"/>
    <col min="7442" max="7442" width="12" style="66" customWidth="1"/>
    <col min="7443" max="7680" width="6.7109375" style="66"/>
    <col min="7681" max="7681" width="77.5703125" style="66" customWidth="1"/>
    <col min="7682" max="7682" width="21.42578125" style="66" customWidth="1"/>
    <col min="7683" max="7683" width="15.140625" style="66" customWidth="1"/>
    <col min="7684" max="7684" width="16.85546875" style="66" customWidth="1"/>
    <col min="7685" max="7685" width="10.140625" style="66" customWidth="1"/>
    <col min="7686" max="7686" width="20.5703125" style="66" customWidth="1"/>
    <col min="7687" max="7688" width="15.140625" style="66" customWidth="1"/>
    <col min="7689" max="7689" width="16.7109375" style="66" customWidth="1"/>
    <col min="7690" max="7690" width="10.140625" style="66" customWidth="1"/>
    <col min="7691" max="7691" width="18.140625" style="66" customWidth="1"/>
    <col min="7692" max="7692" width="8.42578125" style="66" customWidth="1"/>
    <col min="7693" max="7693" width="19.28515625" style="66" customWidth="1"/>
    <col min="7694" max="7694" width="8.5703125" style="66" customWidth="1"/>
    <col min="7695" max="7695" width="17.85546875" style="66" customWidth="1"/>
    <col min="7696" max="7696" width="8" style="66" customWidth="1"/>
    <col min="7697" max="7697" width="14.28515625" style="66" customWidth="1"/>
    <col min="7698" max="7698" width="12" style="66" customWidth="1"/>
    <col min="7699" max="7936" width="6.7109375" style="66"/>
    <col min="7937" max="7937" width="77.5703125" style="66" customWidth="1"/>
    <col min="7938" max="7938" width="21.42578125" style="66" customWidth="1"/>
    <col min="7939" max="7939" width="15.140625" style="66" customWidth="1"/>
    <col min="7940" max="7940" width="16.85546875" style="66" customWidth="1"/>
    <col min="7941" max="7941" width="10.140625" style="66" customWidth="1"/>
    <col min="7942" max="7942" width="20.5703125" style="66" customWidth="1"/>
    <col min="7943" max="7944" width="15.140625" style="66" customWidth="1"/>
    <col min="7945" max="7945" width="16.7109375" style="66" customWidth="1"/>
    <col min="7946" max="7946" width="10.140625" style="66" customWidth="1"/>
    <col min="7947" max="7947" width="18.140625" style="66" customWidth="1"/>
    <col min="7948" max="7948" width="8.42578125" style="66" customWidth="1"/>
    <col min="7949" max="7949" width="19.28515625" style="66" customWidth="1"/>
    <col min="7950" max="7950" width="8.5703125" style="66" customWidth="1"/>
    <col min="7951" max="7951" width="17.85546875" style="66" customWidth="1"/>
    <col min="7952" max="7952" width="8" style="66" customWidth="1"/>
    <col min="7953" max="7953" width="14.28515625" style="66" customWidth="1"/>
    <col min="7954" max="7954" width="12" style="66" customWidth="1"/>
    <col min="7955" max="8192" width="6.7109375" style="66"/>
    <col min="8193" max="8193" width="77.5703125" style="66" customWidth="1"/>
    <col min="8194" max="8194" width="21.42578125" style="66" customWidth="1"/>
    <col min="8195" max="8195" width="15.140625" style="66" customWidth="1"/>
    <col min="8196" max="8196" width="16.85546875" style="66" customWidth="1"/>
    <col min="8197" max="8197" width="10.140625" style="66" customWidth="1"/>
    <col min="8198" max="8198" width="20.5703125" style="66" customWidth="1"/>
    <col min="8199" max="8200" width="15.140625" style="66" customWidth="1"/>
    <col min="8201" max="8201" width="16.7109375" style="66" customWidth="1"/>
    <col min="8202" max="8202" width="10.140625" style="66" customWidth="1"/>
    <col min="8203" max="8203" width="18.140625" style="66" customWidth="1"/>
    <col min="8204" max="8204" width="8.42578125" style="66" customWidth="1"/>
    <col min="8205" max="8205" width="19.28515625" style="66" customWidth="1"/>
    <col min="8206" max="8206" width="8.5703125" style="66" customWidth="1"/>
    <col min="8207" max="8207" width="17.85546875" style="66" customWidth="1"/>
    <col min="8208" max="8208" width="8" style="66" customWidth="1"/>
    <col min="8209" max="8209" width="14.28515625" style="66" customWidth="1"/>
    <col min="8210" max="8210" width="12" style="66" customWidth="1"/>
    <col min="8211" max="8448" width="6.7109375" style="66"/>
    <col min="8449" max="8449" width="77.5703125" style="66" customWidth="1"/>
    <col min="8450" max="8450" width="21.42578125" style="66" customWidth="1"/>
    <col min="8451" max="8451" width="15.140625" style="66" customWidth="1"/>
    <col min="8452" max="8452" width="16.85546875" style="66" customWidth="1"/>
    <col min="8453" max="8453" width="10.140625" style="66" customWidth="1"/>
    <col min="8454" max="8454" width="20.5703125" style="66" customWidth="1"/>
    <col min="8455" max="8456" width="15.140625" style="66" customWidth="1"/>
    <col min="8457" max="8457" width="16.7109375" style="66" customWidth="1"/>
    <col min="8458" max="8458" width="10.140625" style="66" customWidth="1"/>
    <col min="8459" max="8459" width="18.140625" style="66" customWidth="1"/>
    <col min="8460" max="8460" width="8.42578125" style="66" customWidth="1"/>
    <col min="8461" max="8461" width="19.28515625" style="66" customWidth="1"/>
    <col min="8462" max="8462" width="8.5703125" style="66" customWidth="1"/>
    <col min="8463" max="8463" width="17.85546875" style="66" customWidth="1"/>
    <col min="8464" max="8464" width="8" style="66" customWidth="1"/>
    <col min="8465" max="8465" width="14.28515625" style="66" customWidth="1"/>
    <col min="8466" max="8466" width="12" style="66" customWidth="1"/>
    <col min="8467" max="8704" width="6.7109375" style="66"/>
    <col min="8705" max="8705" width="77.5703125" style="66" customWidth="1"/>
    <col min="8706" max="8706" width="21.42578125" style="66" customWidth="1"/>
    <col min="8707" max="8707" width="15.140625" style="66" customWidth="1"/>
    <col min="8708" max="8708" width="16.85546875" style="66" customWidth="1"/>
    <col min="8709" max="8709" width="10.140625" style="66" customWidth="1"/>
    <col min="8710" max="8710" width="20.5703125" style="66" customWidth="1"/>
    <col min="8711" max="8712" width="15.140625" style="66" customWidth="1"/>
    <col min="8713" max="8713" width="16.7109375" style="66" customWidth="1"/>
    <col min="8714" max="8714" width="10.140625" style="66" customWidth="1"/>
    <col min="8715" max="8715" width="18.140625" style="66" customWidth="1"/>
    <col min="8716" max="8716" width="8.42578125" style="66" customWidth="1"/>
    <col min="8717" max="8717" width="19.28515625" style="66" customWidth="1"/>
    <col min="8718" max="8718" width="8.5703125" style="66" customWidth="1"/>
    <col min="8719" max="8719" width="17.85546875" style="66" customWidth="1"/>
    <col min="8720" max="8720" width="8" style="66" customWidth="1"/>
    <col min="8721" max="8721" width="14.28515625" style="66" customWidth="1"/>
    <col min="8722" max="8722" width="12" style="66" customWidth="1"/>
    <col min="8723" max="8960" width="6.7109375" style="66"/>
    <col min="8961" max="8961" width="77.5703125" style="66" customWidth="1"/>
    <col min="8962" max="8962" width="21.42578125" style="66" customWidth="1"/>
    <col min="8963" max="8963" width="15.140625" style="66" customWidth="1"/>
    <col min="8964" max="8964" width="16.85546875" style="66" customWidth="1"/>
    <col min="8965" max="8965" width="10.140625" style="66" customWidth="1"/>
    <col min="8966" max="8966" width="20.5703125" style="66" customWidth="1"/>
    <col min="8967" max="8968" width="15.140625" style="66" customWidth="1"/>
    <col min="8969" max="8969" width="16.7109375" style="66" customWidth="1"/>
    <col min="8970" max="8970" width="10.140625" style="66" customWidth="1"/>
    <col min="8971" max="8971" width="18.140625" style="66" customWidth="1"/>
    <col min="8972" max="8972" width="8.42578125" style="66" customWidth="1"/>
    <col min="8973" max="8973" width="19.28515625" style="66" customWidth="1"/>
    <col min="8974" max="8974" width="8.5703125" style="66" customWidth="1"/>
    <col min="8975" max="8975" width="17.85546875" style="66" customWidth="1"/>
    <col min="8976" max="8976" width="8" style="66" customWidth="1"/>
    <col min="8977" max="8977" width="14.28515625" style="66" customWidth="1"/>
    <col min="8978" max="8978" width="12" style="66" customWidth="1"/>
    <col min="8979" max="9216" width="6.7109375" style="66"/>
    <col min="9217" max="9217" width="77.5703125" style="66" customWidth="1"/>
    <col min="9218" max="9218" width="21.42578125" style="66" customWidth="1"/>
    <col min="9219" max="9219" width="15.140625" style="66" customWidth="1"/>
    <col min="9220" max="9220" width="16.85546875" style="66" customWidth="1"/>
    <col min="9221" max="9221" width="10.140625" style="66" customWidth="1"/>
    <col min="9222" max="9222" width="20.5703125" style="66" customWidth="1"/>
    <col min="9223" max="9224" width="15.140625" style="66" customWidth="1"/>
    <col min="9225" max="9225" width="16.7109375" style="66" customWidth="1"/>
    <col min="9226" max="9226" width="10.140625" style="66" customWidth="1"/>
    <col min="9227" max="9227" width="18.140625" style="66" customWidth="1"/>
    <col min="9228" max="9228" width="8.42578125" style="66" customWidth="1"/>
    <col min="9229" max="9229" width="19.28515625" style="66" customWidth="1"/>
    <col min="9230" max="9230" width="8.5703125" style="66" customWidth="1"/>
    <col min="9231" max="9231" width="17.85546875" style="66" customWidth="1"/>
    <col min="9232" max="9232" width="8" style="66" customWidth="1"/>
    <col min="9233" max="9233" width="14.28515625" style="66" customWidth="1"/>
    <col min="9234" max="9234" width="12" style="66" customWidth="1"/>
    <col min="9235" max="9472" width="6.7109375" style="66"/>
    <col min="9473" max="9473" width="77.5703125" style="66" customWidth="1"/>
    <col min="9474" max="9474" width="21.42578125" style="66" customWidth="1"/>
    <col min="9475" max="9475" width="15.140625" style="66" customWidth="1"/>
    <col min="9476" max="9476" width="16.85546875" style="66" customWidth="1"/>
    <col min="9477" max="9477" width="10.140625" style="66" customWidth="1"/>
    <col min="9478" max="9478" width="20.5703125" style="66" customWidth="1"/>
    <col min="9479" max="9480" width="15.140625" style="66" customWidth="1"/>
    <col min="9481" max="9481" width="16.7109375" style="66" customWidth="1"/>
    <col min="9482" max="9482" width="10.140625" style="66" customWidth="1"/>
    <col min="9483" max="9483" width="18.140625" style="66" customWidth="1"/>
    <col min="9484" max="9484" width="8.42578125" style="66" customWidth="1"/>
    <col min="9485" max="9485" width="19.28515625" style="66" customWidth="1"/>
    <col min="9486" max="9486" width="8.5703125" style="66" customWidth="1"/>
    <col min="9487" max="9487" width="17.85546875" style="66" customWidth="1"/>
    <col min="9488" max="9488" width="8" style="66" customWidth="1"/>
    <col min="9489" max="9489" width="14.28515625" style="66" customWidth="1"/>
    <col min="9490" max="9490" width="12" style="66" customWidth="1"/>
    <col min="9491" max="9728" width="6.7109375" style="66"/>
    <col min="9729" max="9729" width="77.5703125" style="66" customWidth="1"/>
    <col min="9730" max="9730" width="21.42578125" style="66" customWidth="1"/>
    <col min="9731" max="9731" width="15.140625" style="66" customWidth="1"/>
    <col min="9732" max="9732" width="16.85546875" style="66" customWidth="1"/>
    <col min="9733" max="9733" width="10.140625" style="66" customWidth="1"/>
    <col min="9734" max="9734" width="20.5703125" style="66" customWidth="1"/>
    <col min="9735" max="9736" width="15.140625" style="66" customWidth="1"/>
    <col min="9737" max="9737" width="16.7109375" style="66" customWidth="1"/>
    <col min="9738" max="9738" width="10.140625" style="66" customWidth="1"/>
    <col min="9739" max="9739" width="18.140625" style="66" customWidth="1"/>
    <col min="9740" max="9740" width="8.42578125" style="66" customWidth="1"/>
    <col min="9741" max="9741" width="19.28515625" style="66" customWidth="1"/>
    <col min="9742" max="9742" width="8.5703125" style="66" customWidth="1"/>
    <col min="9743" max="9743" width="17.85546875" style="66" customWidth="1"/>
    <col min="9744" max="9744" width="8" style="66" customWidth="1"/>
    <col min="9745" max="9745" width="14.28515625" style="66" customWidth="1"/>
    <col min="9746" max="9746" width="12" style="66" customWidth="1"/>
    <col min="9747" max="9984" width="6.7109375" style="66"/>
    <col min="9985" max="9985" width="77.5703125" style="66" customWidth="1"/>
    <col min="9986" max="9986" width="21.42578125" style="66" customWidth="1"/>
    <col min="9987" max="9987" width="15.140625" style="66" customWidth="1"/>
    <col min="9988" max="9988" width="16.85546875" style="66" customWidth="1"/>
    <col min="9989" max="9989" width="10.140625" style="66" customWidth="1"/>
    <col min="9990" max="9990" width="20.5703125" style="66" customWidth="1"/>
    <col min="9991" max="9992" width="15.140625" style="66" customWidth="1"/>
    <col min="9993" max="9993" width="16.7109375" style="66" customWidth="1"/>
    <col min="9994" max="9994" width="10.140625" style="66" customWidth="1"/>
    <col min="9995" max="9995" width="18.140625" style="66" customWidth="1"/>
    <col min="9996" max="9996" width="8.42578125" style="66" customWidth="1"/>
    <col min="9997" max="9997" width="19.28515625" style="66" customWidth="1"/>
    <col min="9998" max="9998" width="8.5703125" style="66" customWidth="1"/>
    <col min="9999" max="9999" width="17.85546875" style="66" customWidth="1"/>
    <col min="10000" max="10000" width="8" style="66" customWidth="1"/>
    <col min="10001" max="10001" width="14.28515625" style="66" customWidth="1"/>
    <col min="10002" max="10002" width="12" style="66" customWidth="1"/>
    <col min="10003" max="10240" width="6.7109375" style="66"/>
    <col min="10241" max="10241" width="77.5703125" style="66" customWidth="1"/>
    <col min="10242" max="10242" width="21.42578125" style="66" customWidth="1"/>
    <col min="10243" max="10243" width="15.140625" style="66" customWidth="1"/>
    <col min="10244" max="10244" width="16.85546875" style="66" customWidth="1"/>
    <col min="10245" max="10245" width="10.140625" style="66" customWidth="1"/>
    <col min="10246" max="10246" width="20.5703125" style="66" customWidth="1"/>
    <col min="10247" max="10248" width="15.140625" style="66" customWidth="1"/>
    <col min="10249" max="10249" width="16.7109375" style="66" customWidth="1"/>
    <col min="10250" max="10250" width="10.140625" style="66" customWidth="1"/>
    <col min="10251" max="10251" width="18.140625" style="66" customWidth="1"/>
    <col min="10252" max="10252" width="8.42578125" style="66" customWidth="1"/>
    <col min="10253" max="10253" width="19.28515625" style="66" customWidth="1"/>
    <col min="10254" max="10254" width="8.5703125" style="66" customWidth="1"/>
    <col min="10255" max="10255" width="17.85546875" style="66" customWidth="1"/>
    <col min="10256" max="10256" width="8" style="66" customWidth="1"/>
    <col min="10257" max="10257" width="14.28515625" style="66" customWidth="1"/>
    <col min="10258" max="10258" width="12" style="66" customWidth="1"/>
    <col min="10259" max="10496" width="6.7109375" style="66"/>
    <col min="10497" max="10497" width="77.5703125" style="66" customWidth="1"/>
    <col min="10498" max="10498" width="21.42578125" style="66" customWidth="1"/>
    <col min="10499" max="10499" width="15.140625" style="66" customWidth="1"/>
    <col min="10500" max="10500" width="16.85546875" style="66" customWidth="1"/>
    <col min="10501" max="10501" width="10.140625" style="66" customWidth="1"/>
    <col min="10502" max="10502" width="20.5703125" style="66" customWidth="1"/>
    <col min="10503" max="10504" width="15.140625" style="66" customWidth="1"/>
    <col min="10505" max="10505" width="16.7109375" style="66" customWidth="1"/>
    <col min="10506" max="10506" width="10.140625" style="66" customWidth="1"/>
    <col min="10507" max="10507" width="18.140625" style="66" customWidth="1"/>
    <col min="10508" max="10508" width="8.42578125" style="66" customWidth="1"/>
    <col min="10509" max="10509" width="19.28515625" style="66" customWidth="1"/>
    <col min="10510" max="10510" width="8.5703125" style="66" customWidth="1"/>
    <col min="10511" max="10511" width="17.85546875" style="66" customWidth="1"/>
    <col min="10512" max="10512" width="8" style="66" customWidth="1"/>
    <col min="10513" max="10513" width="14.28515625" style="66" customWidth="1"/>
    <col min="10514" max="10514" width="12" style="66" customWidth="1"/>
    <col min="10515" max="10752" width="6.7109375" style="66"/>
    <col min="10753" max="10753" width="77.5703125" style="66" customWidth="1"/>
    <col min="10754" max="10754" width="21.42578125" style="66" customWidth="1"/>
    <col min="10755" max="10755" width="15.140625" style="66" customWidth="1"/>
    <col min="10756" max="10756" width="16.85546875" style="66" customWidth="1"/>
    <col min="10757" max="10757" width="10.140625" style="66" customWidth="1"/>
    <col min="10758" max="10758" width="20.5703125" style="66" customWidth="1"/>
    <col min="10759" max="10760" width="15.140625" style="66" customWidth="1"/>
    <col min="10761" max="10761" width="16.7109375" style="66" customWidth="1"/>
    <col min="10762" max="10762" width="10.140625" style="66" customWidth="1"/>
    <col min="10763" max="10763" width="18.140625" style="66" customWidth="1"/>
    <col min="10764" max="10764" width="8.42578125" style="66" customWidth="1"/>
    <col min="10765" max="10765" width="19.28515625" style="66" customWidth="1"/>
    <col min="10766" max="10766" width="8.5703125" style="66" customWidth="1"/>
    <col min="10767" max="10767" width="17.85546875" style="66" customWidth="1"/>
    <col min="10768" max="10768" width="8" style="66" customWidth="1"/>
    <col min="10769" max="10769" width="14.28515625" style="66" customWidth="1"/>
    <col min="10770" max="10770" width="12" style="66" customWidth="1"/>
    <col min="10771" max="11008" width="6.7109375" style="66"/>
    <col min="11009" max="11009" width="77.5703125" style="66" customWidth="1"/>
    <col min="11010" max="11010" width="21.42578125" style="66" customWidth="1"/>
    <col min="11011" max="11011" width="15.140625" style="66" customWidth="1"/>
    <col min="11012" max="11012" width="16.85546875" style="66" customWidth="1"/>
    <col min="11013" max="11013" width="10.140625" style="66" customWidth="1"/>
    <col min="11014" max="11014" width="20.5703125" style="66" customWidth="1"/>
    <col min="11015" max="11016" width="15.140625" style="66" customWidth="1"/>
    <col min="11017" max="11017" width="16.7109375" style="66" customWidth="1"/>
    <col min="11018" max="11018" width="10.140625" style="66" customWidth="1"/>
    <col min="11019" max="11019" width="18.140625" style="66" customWidth="1"/>
    <col min="11020" max="11020" width="8.42578125" style="66" customWidth="1"/>
    <col min="11021" max="11021" width="19.28515625" style="66" customWidth="1"/>
    <col min="11022" max="11022" width="8.5703125" style="66" customWidth="1"/>
    <col min="11023" max="11023" width="17.85546875" style="66" customWidth="1"/>
    <col min="11024" max="11024" width="8" style="66" customWidth="1"/>
    <col min="11025" max="11025" width="14.28515625" style="66" customWidth="1"/>
    <col min="11026" max="11026" width="12" style="66" customWidth="1"/>
    <col min="11027" max="11264" width="6.7109375" style="66"/>
    <col min="11265" max="11265" width="77.5703125" style="66" customWidth="1"/>
    <col min="11266" max="11266" width="21.42578125" style="66" customWidth="1"/>
    <col min="11267" max="11267" width="15.140625" style="66" customWidth="1"/>
    <col min="11268" max="11268" width="16.85546875" style="66" customWidth="1"/>
    <col min="11269" max="11269" width="10.140625" style="66" customWidth="1"/>
    <col min="11270" max="11270" width="20.5703125" style="66" customWidth="1"/>
    <col min="11271" max="11272" width="15.140625" style="66" customWidth="1"/>
    <col min="11273" max="11273" width="16.7109375" style="66" customWidth="1"/>
    <col min="11274" max="11274" width="10.140625" style="66" customWidth="1"/>
    <col min="11275" max="11275" width="18.140625" style="66" customWidth="1"/>
    <col min="11276" max="11276" width="8.42578125" style="66" customWidth="1"/>
    <col min="11277" max="11277" width="19.28515625" style="66" customWidth="1"/>
    <col min="11278" max="11278" width="8.5703125" style="66" customWidth="1"/>
    <col min="11279" max="11279" width="17.85546875" style="66" customWidth="1"/>
    <col min="11280" max="11280" width="8" style="66" customWidth="1"/>
    <col min="11281" max="11281" width="14.28515625" style="66" customWidth="1"/>
    <col min="11282" max="11282" width="12" style="66" customWidth="1"/>
    <col min="11283" max="11520" width="6.7109375" style="66"/>
    <col min="11521" max="11521" width="77.5703125" style="66" customWidth="1"/>
    <col min="11522" max="11522" width="21.42578125" style="66" customWidth="1"/>
    <col min="11523" max="11523" width="15.140625" style="66" customWidth="1"/>
    <col min="11524" max="11524" width="16.85546875" style="66" customWidth="1"/>
    <col min="11525" max="11525" width="10.140625" style="66" customWidth="1"/>
    <col min="11526" max="11526" width="20.5703125" style="66" customWidth="1"/>
    <col min="11527" max="11528" width="15.140625" style="66" customWidth="1"/>
    <col min="11529" max="11529" width="16.7109375" style="66" customWidth="1"/>
    <col min="11530" max="11530" width="10.140625" style="66" customWidth="1"/>
    <col min="11531" max="11531" width="18.140625" style="66" customWidth="1"/>
    <col min="11532" max="11532" width="8.42578125" style="66" customWidth="1"/>
    <col min="11533" max="11533" width="19.28515625" style="66" customWidth="1"/>
    <col min="11534" max="11534" width="8.5703125" style="66" customWidth="1"/>
    <col min="11535" max="11535" width="17.85546875" style="66" customWidth="1"/>
    <col min="11536" max="11536" width="8" style="66" customWidth="1"/>
    <col min="11537" max="11537" width="14.28515625" style="66" customWidth="1"/>
    <col min="11538" max="11538" width="12" style="66" customWidth="1"/>
    <col min="11539" max="11776" width="6.7109375" style="66"/>
    <col min="11777" max="11777" width="77.5703125" style="66" customWidth="1"/>
    <col min="11778" max="11778" width="21.42578125" style="66" customWidth="1"/>
    <col min="11779" max="11779" width="15.140625" style="66" customWidth="1"/>
    <col min="11780" max="11780" width="16.85546875" style="66" customWidth="1"/>
    <col min="11781" max="11781" width="10.140625" style="66" customWidth="1"/>
    <col min="11782" max="11782" width="20.5703125" style="66" customWidth="1"/>
    <col min="11783" max="11784" width="15.140625" style="66" customWidth="1"/>
    <col min="11785" max="11785" width="16.7109375" style="66" customWidth="1"/>
    <col min="11786" max="11786" width="10.140625" style="66" customWidth="1"/>
    <col min="11787" max="11787" width="18.140625" style="66" customWidth="1"/>
    <col min="11788" max="11788" width="8.42578125" style="66" customWidth="1"/>
    <col min="11789" max="11789" width="19.28515625" style="66" customWidth="1"/>
    <col min="11790" max="11790" width="8.5703125" style="66" customWidth="1"/>
    <col min="11791" max="11791" width="17.85546875" style="66" customWidth="1"/>
    <col min="11792" max="11792" width="8" style="66" customWidth="1"/>
    <col min="11793" max="11793" width="14.28515625" style="66" customWidth="1"/>
    <col min="11794" max="11794" width="12" style="66" customWidth="1"/>
    <col min="11795" max="12032" width="6.7109375" style="66"/>
    <col min="12033" max="12033" width="77.5703125" style="66" customWidth="1"/>
    <col min="12034" max="12034" width="21.42578125" style="66" customWidth="1"/>
    <col min="12035" max="12035" width="15.140625" style="66" customWidth="1"/>
    <col min="12036" max="12036" width="16.85546875" style="66" customWidth="1"/>
    <col min="12037" max="12037" width="10.140625" style="66" customWidth="1"/>
    <col min="12038" max="12038" width="20.5703125" style="66" customWidth="1"/>
    <col min="12039" max="12040" width="15.140625" style="66" customWidth="1"/>
    <col min="12041" max="12041" width="16.7109375" style="66" customWidth="1"/>
    <col min="12042" max="12042" width="10.140625" style="66" customWidth="1"/>
    <col min="12043" max="12043" width="18.140625" style="66" customWidth="1"/>
    <col min="12044" max="12044" width="8.42578125" style="66" customWidth="1"/>
    <col min="12045" max="12045" width="19.28515625" style="66" customWidth="1"/>
    <col min="12046" max="12046" width="8.5703125" style="66" customWidth="1"/>
    <col min="12047" max="12047" width="17.85546875" style="66" customWidth="1"/>
    <col min="12048" max="12048" width="8" style="66" customWidth="1"/>
    <col min="12049" max="12049" width="14.28515625" style="66" customWidth="1"/>
    <col min="12050" max="12050" width="12" style="66" customWidth="1"/>
    <col min="12051" max="12288" width="6.7109375" style="66"/>
    <col min="12289" max="12289" width="77.5703125" style="66" customWidth="1"/>
    <col min="12290" max="12290" width="21.42578125" style="66" customWidth="1"/>
    <col min="12291" max="12291" width="15.140625" style="66" customWidth="1"/>
    <col min="12292" max="12292" width="16.85546875" style="66" customWidth="1"/>
    <col min="12293" max="12293" width="10.140625" style="66" customWidth="1"/>
    <col min="12294" max="12294" width="20.5703125" style="66" customWidth="1"/>
    <col min="12295" max="12296" width="15.140625" style="66" customWidth="1"/>
    <col min="12297" max="12297" width="16.7109375" style="66" customWidth="1"/>
    <col min="12298" max="12298" width="10.140625" style="66" customWidth="1"/>
    <col min="12299" max="12299" width="18.140625" style="66" customWidth="1"/>
    <col min="12300" max="12300" width="8.42578125" style="66" customWidth="1"/>
    <col min="12301" max="12301" width="19.28515625" style="66" customWidth="1"/>
    <col min="12302" max="12302" width="8.5703125" style="66" customWidth="1"/>
    <col min="12303" max="12303" width="17.85546875" style="66" customWidth="1"/>
    <col min="12304" max="12304" width="8" style="66" customWidth="1"/>
    <col min="12305" max="12305" width="14.28515625" style="66" customWidth="1"/>
    <col min="12306" max="12306" width="12" style="66" customWidth="1"/>
    <col min="12307" max="12544" width="6.7109375" style="66"/>
    <col min="12545" max="12545" width="77.5703125" style="66" customWidth="1"/>
    <col min="12546" max="12546" width="21.42578125" style="66" customWidth="1"/>
    <col min="12547" max="12547" width="15.140625" style="66" customWidth="1"/>
    <col min="12548" max="12548" width="16.85546875" style="66" customWidth="1"/>
    <col min="12549" max="12549" width="10.140625" style="66" customWidth="1"/>
    <col min="12550" max="12550" width="20.5703125" style="66" customWidth="1"/>
    <col min="12551" max="12552" width="15.140625" style="66" customWidth="1"/>
    <col min="12553" max="12553" width="16.7109375" style="66" customWidth="1"/>
    <col min="12554" max="12554" width="10.140625" style="66" customWidth="1"/>
    <col min="12555" max="12555" width="18.140625" style="66" customWidth="1"/>
    <col min="12556" max="12556" width="8.42578125" style="66" customWidth="1"/>
    <col min="12557" max="12557" width="19.28515625" style="66" customWidth="1"/>
    <col min="12558" max="12558" width="8.5703125" style="66" customWidth="1"/>
    <col min="12559" max="12559" width="17.85546875" style="66" customWidth="1"/>
    <col min="12560" max="12560" width="8" style="66" customWidth="1"/>
    <col min="12561" max="12561" width="14.28515625" style="66" customWidth="1"/>
    <col min="12562" max="12562" width="12" style="66" customWidth="1"/>
    <col min="12563" max="12800" width="6.7109375" style="66"/>
    <col min="12801" max="12801" width="77.5703125" style="66" customWidth="1"/>
    <col min="12802" max="12802" width="21.42578125" style="66" customWidth="1"/>
    <col min="12803" max="12803" width="15.140625" style="66" customWidth="1"/>
    <col min="12804" max="12804" width="16.85546875" style="66" customWidth="1"/>
    <col min="12805" max="12805" width="10.140625" style="66" customWidth="1"/>
    <col min="12806" max="12806" width="20.5703125" style="66" customWidth="1"/>
    <col min="12807" max="12808" width="15.140625" style="66" customWidth="1"/>
    <col min="12809" max="12809" width="16.7109375" style="66" customWidth="1"/>
    <col min="12810" max="12810" width="10.140625" style="66" customWidth="1"/>
    <col min="12811" max="12811" width="18.140625" style="66" customWidth="1"/>
    <col min="12812" max="12812" width="8.42578125" style="66" customWidth="1"/>
    <col min="12813" max="12813" width="19.28515625" style="66" customWidth="1"/>
    <col min="12814" max="12814" width="8.5703125" style="66" customWidth="1"/>
    <col min="12815" max="12815" width="17.85546875" style="66" customWidth="1"/>
    <col min="12816" max="12816" width="8" style="66" customWidth="1"/>
    <col min="12817" max="12817" width="14.28515625" style="66" customWidth="1"/>
    <col min="12818" max="12818" width="12" style="66" customWidth="1"/>
    <col min="12819" max="13056" width="6.7109375" style="66"/>
    <col min="13057" max="13057" width="77.5703125" style="66" customWidth="1"/>
    <col min="13058" max="13058" width="21.42578125" style="66" customWidth="1"/>
    <col min="13059" max="13059" width="15.140625" style="66" customWidth="1"/>
    <col min="13060" max="13060" width="16.85546875" style="66" customWidth="1"/>
    <col min="13061" max="13061" width="10.140625" style="66" customWidth="1"/>
    <col min="13062" max="13062" width="20.5703125" style="66" customWidth="1"/>
    <col min="13063" max="13064" width="15.140625" style="66" customWidth="1"/>
    <col min="13065" max="13065" width="16.7109375" style="66" customWidth="1"/>
    <col min="13066" max="13066" width="10.140625" style="66" customWidth="1"/>
    <col min="13067" max="13067" width="18.140625" style="66" customWidth="1"/>
    <col min="13068" max="13068" width="8.42578125" style="66" customWidth="1"/>
    <col min="13069" max="13069" width="19.28515625" style="66" customWidth="1"/>
    <col min="13070" max="13070" width="8.5703125" style="66" customWidth="1"/>
    <col min="13071" max="13071" width="17.85546875" style="66" customWidth="1"/>
    <col min="13072" max="13072" width="8" style="66" customWidth="1"/>
    <col min="13073" max="13073" width="14.28515625" style="66" customWidth="1"/>
    <col min="13074" max="13074" width="12" style="66" customWidth="1"/>
    <col min="13075" max="13312" width="6.7109375" style="66"/>
    <col min="13313" max="13313" width="77.5703125" style="66" customWidth="1"/>
    <col min="13314" max="13314" width="21.42578125" style="66" customWidth="1"/>
    <col min="13315" max="13315" width="15.140625" style="66" customWidth="1"/>
    <col min="13316" max="13316" width="16.85546875" style="66" customWidth="1"/>
    <col min="13317" max="13317" width="10.140625" style="66" customWidth="1"/>
    <col min="13318" max="13318" width="20.5703125" style="66" customWidth="1"/>
    <col min="13319" max="13320" width="15.140625" style="66" customWidth="1"/>
    <col min="13321" max="13321" width="16.7109375" style="66" customWidth="1"/>
    <col min="13322" max="13322" width="10.140625" style="66" customWidth="1"/>
    <col min="13323" max="13323" width="18.140625" style="66" customWidth="1"/>
    <col min="13324" max="13324" width="8.42578125" style="66" customWidth="1"/>
    <col min="13325" max="13325" width="19.28515625" style="66" customWidth="1"/>
    <col min="13326" max="13326" width="8.5703125" style="66" customWidth="1"/>
    <col min="13327" max="13327" width="17.85546875" style="66" customWidth="1"/>
    <col min="13328" max="13328" width="8" style="66" customWidth="1"/>
    <col min="13329" max="13329" width="14.28515625" style="66" customWidth="1"/>
    <col min="13330" max="13330" width="12" style="66" customWidth="1"/>
    <col min="13331" max="13568" width="6.7109375" style="66"/>
    <col min="13569" max="13569" width="77.5703125" style="66" customWidth="1"/>
    <col min="13570" max="13570" width="21.42578125" style="66" customWidth="1"/>
    <col min="13571" max="13571" width="15.140625" style="66" customWidth="1"/>
    <col min="13572" max="13572" width="16.85546875" style="66" customWidth="1"/>
    <col min="13573" max="13573" width="10.140625" style="66" customWidth="1"/>
    <col min="13574" max="13574" width="20.5703125" style="66" customWidth="1"/>
    <col min="13575" max="13576" width="15.140625" style="66" customWidth="1"/>
    <col min="13577" max="13577" width="16.7109375" style="66" customWidth="1"/>
    <col min="13578" max="13578" width="10.140625" style="66" customWidth="1"/>
    <col min="13579" max="13579" width="18.140625" style="66" customWidth="1"/>
    <col min="13580" max="13580" width="8.42578125" style="66" customWidth="1"/>
    <col min="13581" max="13581" width="19.28515625" style="66" customWidth="1"/>
    <col min="13582" max="13582" width="8.5703125" style="66" customWidth="1"/>
    <col min="13583" max="13583" width="17.85546875" style="66" customWidth="1"/>
    <col min="13584" max="13584" width="8" style="66" customWidth="1"/>
    <col min="13585" max="13585" width="14.28515625" style="66" customWidth="1"/>
    <col min="13586" max="13586" width="12" style="66" customWidth="1"/>
    <col min="13587" max="13824" width="6.7109375" style="66"/>
    <col min="13825" max="13825" width="77.5703125" style="66" customWidth="1"/>
    <col min="13826" max="13826" width="21.42578125" style="66" customWidth="1"/>
    <col min="13827" max="13827" width="15.140625" style="66" customWidth="1"/>
    <col min="13828" max="13828" width="16.85546875" style="66" customWidth="1"/>
    <col min="13829" max="13829" width="10.140625" style="66" customWidth="1"/>
    <col min="13830" max="13830" width="20.5703125" style="66" customWidth="1"/>
    <col min="13831" max="13832" width="15.140625" style="66" customWidth="1"/>
    <col min="13833" max="13833" width="16.7109375" style="66" customWidth="1"/>
    <col min="13834" max="13834" width="10.140625" style="66" customWidth="1"/>
    <col min="13835" max="13835" width="18.140625" style="66" customWidth="1"/>
    <col min="13836" max="13836" width="8.42578125" style="66" customWidth="1"/>
    <col min="13837" max="13837" width="19.28515625" style="66" customWidth="1"/>
    <col min="13838" max="13838" width="8.5703125" style="66" customWidth="1"/>
    <col min="13839" max="13839" width="17.85546875" style="66" customWidth="1"/>
    <col min="13840" max="13840" width="8" style="66" customWidth="1"/>
    <col min="13841" max="13841" width="14.28515625" style="66" customWidth="1"/>
    <col min="13842" max="13842" width="12" style="66" customWidth="1"/>
    <col min="13843" max="14080" width="6.7109375" style="66"/>
    <col min="14081" max="14081" width="77.5703125" style="66" customWidth="1"/>
    <col min="14082" max="14082" width="21.42578125" style="66" customWidth="1"/>
    <col min="14083" max="14083" width="15.140625" style="66" customWidth="1"/>
    <col min="14084" max="14084" width="16.85546875" style="66" customWidth="1"/>
    <col min="14085" max="14085" width="10.140625" style="66" customWidth="1"/>
    <col min="14086" max="14086" width="20.5703125" style="66" customWidth="1"/>
    <col min="14087" max="14088" width="15.140625" style="66" customWidth="1"/>
    <col min="14089" max="14089" width="16.7109375" style="66" customWidth="1"/>
    <col min="14090" max="14090" width="10.140625" style="66" customWidth="1"/>
    <col min="14091" max="14091" width="18.140625" style="66" customWidth="1"/>
    <col min="14092" max="14092" width="8.42578125" style="66" customWidth="1"/>
    <col min="14093" max="14093" width="19.28515625" style="66" customWidth="1"/>
    <col min="14094" max="14094" width="8.5703125" style="66" customWidth="1"/>
    <col min="14095" max="14095" width="17.85546875" style="66" customWidth="1"/>
    <col min="14096" max="14096" width="8" style="66" customWidth="1"/>
    <col min="14097" max="14097" width="14.28515625" style="66" customWidth="1"/>
    <col min="14098" max="14098" width="12" style="66" customWidth="1"/>
    <col min="14099" max="14336" width="6.7109375" style="66"/>
    <col min="14337" max="14337" width="77.5703125" style="66" customWidth="1"/>
    <col min="14338" max="14338" width="21.42578125" style="66" customWidth="1"/>
    <col min="14339" max="14339" width="15.140625" style="66" customWidth="1"/>
    <col min="14340" max="14340" width="16.85546875" style="66" customWidth="1"/>
    <col min="14341" max="14341" width="10.140625" style="66" customWidth="1"/>
    <col min="14342" max="14342" width="20.5703125" style="66" customWidth="1"/>
    <col min="14343" max="14344" width="15.140625" style="66" customWidth="1"/>
    <col min="14345" max="14345" width="16.7109375" style="66" customWidth="1"/>
    <col min="14346" max="14346" width="10.140625" style="66" customWidth="1"/>
    <col min="14347" max="14347" width="18.140625" style="66" customWidth="1"/>
    <col min="14348" max="14348" width="8.42578125" style="66" customWidth="1"/>
    <col min="14349" max="14349" width="19.28515625" style="66" customWidth="1"/>
    <col min="14350" max="14350" width="8.5703125" style="66" customWidth="1"/>
    <col min="14351" max="14351" width="17.85546875" style="66" customWidth="1"/>
    <col min="14352" max="14352" width="8" style="66" customWidth="1"/>
    <col min="14353" max="14353" width="14.28515625" style="66" customWidth="1"/>
    <col min="14354" max="14354" width="12" style="66" customWidth="1"/>
    <col min="14355" max="14592" width="6.7109375" style="66"/>
    <col min="14593" max="14593" width="77.5703125" style="66" customWidth="1"/>
    <col min="14594" max="14594" width="21.42578125" style="66" customWidth="1"/>
    <col min="14595" max="14595" width="15.140625" style="66" customWidth="1"/>
    <col min="14596" max="14596" width="16.85546875" style="66" customWidth="1"/>
    <col min="14597" max="14597" width="10.140625" style="66" customWidth="1"/>
    <col min="14598" max="14598" width="20.5703125" style="66" customWidth="1"/>
    <col min="14599" max="14600" width="15.140625" style="66" customWidth="1"/>
    <col min="14601" max="14601" width="16.7109375" style="66" customWidth="1"/>
    <col min="14602" max="14602" width="10.140625" style="66" customWidth="1"/>
    <col min="14603" max="14603" width="18.140625" style="66" customWidth="1"/>
    <col min="14604" max="14604" width="8.42578125" style="66" customWidth="1"/>
    <col min="14605" max="14605" width="19.28515625" style="66" customWidth="1"/>
    <col min="14606" max="14606" width="8.5703125" style="66" customWidth="1"/>
    <col min="14607" max="14607" width="17.85546875" style="66" customWidth="1"/>
    <col min="14608" max="14608" width="8" style="66" customWidth="1"/>
    <col min="14609" max="14609" width="14.28515625" style="66" customWidth="1"/>
    <col min="14610" max="14610" width="12" style="66" customWidth="1"/>
    <col min="14611" max="14848" width="6.7109375" style="66"/>
    <col min="14849" max="14849" width="77.5703125" style="66" customWidth="1"/>
    <col min="14850" max="14850" width="21.42578125" style="66" customWidth="1"/>
    <col min="14851" max="14851" width="15.140625" style="66" customWidth="1"/>
    <col min="14852" max="14852" width="16.85546875" style="66" customWidth="1"/>
    <col min="14853" max="14853" width="10.140625" style="66" customWidth="1"/>
    <col min="14854" max="14854" width="20.5703125" style="66" customWidth="1"/>
    <col min="14855" max="14856" width="15.140625" style="66" customWidth="1"/>
    <col min="14857" max="14857" width="16.7109375" style="66" customWidth="1"/>
    <col min="14858" max="14858" width="10.140625" style="66" customWidth="1"/>
    <col min="14859" max="14859" width="18.140625" style="66" customWidth="1"/>
    <col min="14860" max="14860" width="8.42578125" style="66" customWidth="1"/>
    <col min="14861" max="14861" width="19.28515625" style="66" customWidth="1"/>
    <col min="14862" max="14862" width="8.5703125" style="66" customWidth="1"/>
    <col min="14863" max="14863" width="17.85546875" style="66" customWidth="1"/>
    <col min="14864" max="14864" width="8" style="66" customWidth="1"/>
    <col min="14865" max="14865" width="14.28515625" style="66" customWidth="1"/>
    <col min="14866" max="14866" width="12" style="66" customWidth="1"/>
    <col min="14867" max="15104" width="6.7109375" style="66"/>
    <col min="15105" max="15105" width="77.5703125" style="66" customWidth="1"/>
    <col min="15106" max="15106" width="21.42578125" style="66" customWidth="1"/>
    <col min="15107" max="15107" width="15.140625" style="66" customWidth="1"/>
    <col min="15108" max="15108" width="16.85546875" style="66" customWidth="1"/>
    <col min="15109" max="15109" width="10.140625" style="66" customWidth="1"/>
    <col min="15110" max="15110" width="20.5703125" style="66" customWidth="1"/>
    <col min="15111" max="15112" width="15.140625" style="66" customWidth="1"/>
    <col min="15113" max="15113" width="16.7109375" style="66" customWidth="1"/>
    <col min="15114" max="15114" width="10.140625" style="66" customWidth="1"/>
    <col min="15115" max="15115" width="18.140625" style="66" customWidth="1"/>
    <col min="15116" max="15116" width="8.42578125" style="66" customWidth="1"/>
    <col min="15117" max="15117" width="19.28515625" style="66" customWidth="1"/>
    <col min="15118" max="15118" width="8.5703125" style="66" customWidth="1"/>
    <col min="15119" max="15119" width="17.85546875" style="66" customWidth="1"/>
    <col min="15120" max="15120" width="8" style="66" customWidth="1"/>
    <col min="15121" max="15121" width="14.28515625" style="66" customWidth="1"/>
    <col min="15122" max="15122" width="12" style="66" customWidth="1"/>
    <col min="15123" max="15360" width="6.7109375" style="66"/>
    <col min="15361" max="15361" width="77.5703125" style="66" customWidth="1"/>
    <col min="15362" max="15362" width="21.42578125" style="66" customWidth="1"/>
    <col min="15363" max="15363" width="15.140625" style="66" customWidth="1"/>
    <col min="15364" max="15364" width="16.85546875" style="66" customWidth="1"/>
    <col min="15365" max="15365" width="10.140625" style="66" customWidth="1"/>
    <col min="15366" max="15366" width="20.5703125" style="66" customWidth="1"/>
    <col min="15367" max="15368" width="15.140625" style="66" customWidth="1"/>
    <col min="15369" max="15369" width="16.7109375" style="66" customWidth="1"/>
    <col min="15370" max="15370" width="10.140625" style="66" customWidth="1"/>
    <col min="15371" max="15371" width="18.140625" style="66" customWidth="1"/>
    <col min="15372" max="15372" width="8.42578125" style="66" customWidth="1"/>
    <col min="15373" max="15373" width="19.28515625" style="66" customWidth="1"/>
    <col min="15374" max="15374" width="8.5703125" style="66" customWidth="1"/>
    <col min="15375" max="15375" width="17.85546875" style="66" customWidth="1"/>
    <col min="15376" max="15376" width="8" style="66" customWidth="1"/>
    <col min="15377" max="15377" width="14.28515625" style="66" customWidth="1"/>
    <col min="15378" max="15378" width="12" style="66" customWidth="1"/>
    <col min="15379" max="15616" width="6.7109375" style="66"/>
    <col min="15617" max="15617" width="77.5703125" style="66" customWidth="1"/>
    <col min="15618" max="15618" width="21.42578125" style="66" customWidth="1"/>
    <col min="15619" max="15619" width="15.140625" style="66" customWidth="1"/>
    <col min="15620" max="15620" width="16.85546875" style="66" customWidth="1"/>
    <col min="15621" max="15621" width="10.140625" style="66" customWidth="1"/>
    <col min="15622" max="15622" width="20.5703125" style="66" customWidth="1"/>
    <col min="15623" max="15624" width="15.140625" style="66" customWidth="1"/>
    <col min="15625" max="15625" width="16.7109375" style="66" customWidth="1"/>
    <col min="15626" max="15626" width="10.140625" style="66" customWidth="1"/>
    <col min="15627" max="15627" width="18.140625" style="66" customWidth="1"/>
    <col min="15628" max="15628" width="8.42578125" style="66" customWidth="1"/>
    <col min="15629" max="15629" width="19.28515625" style="66" customWidth="1"/>
    <col min="15630" max="15630" width="8.5703125" style="66" customWidth="1"/>
    <col min="15631" max="15631" width="17.85546875" style="66" customWidth="1"/>
    <col min="15632" max="15632" width="8" style="66" customWidth="1"/>
    <col min="15633" max="15633" width="14.28515625" style="66" customWidth="1"/>
    <col min="15634" max="15634" width="12" style="66" customWidth="1"/>
    <col min="15635" max="15872" width="6.7109375" style="66"/>
    <col min="15873" max="15873" width="77.5703125" style="66" customWidth="1"/>
    <col min="15874" max="15874" width="21.42578125" style="66" customWidth="1"/>
    <col min="15875" max="15875" width="15.140625" style="66" customWidth="1"/>
    <col min="15876" max="15876" width="16.85546875" style="66" customWidth="1"/>
    <col min="15877" max="15877" width="10.140625" style="66" customWidth="1"/>
    <col min="15878" max="15878" width="20.5703125" style="66" customWidth="1"/>
    <col min="15879" max="15880" width="15.140625" style="66" customWidth="1"/>
    <col min="15881" max="15881" width="16.7109375" style="66" customWidth="1"/>
    <col min="15882" max="15882" width="10.140625" style="66" customWidth="1"/>
    <col min="15883" max="15883" width="18.140625" style="66" customWidth="1"/>
    <col min="15884" max="15884" width="8.42578125" style="66" customWidth="1"/>
    <col min="15885" max="15885" width="19.28515625" style="66" customWidth="1"/>
    <col min="15886" max="15886" width="8.5703125" style="66" customWidth="1"/>
    <col min="15887" max="15887" width="17.85546875" style="66" customWidth="1"/>
    <col min="15888" max="15888" width="8" style="66" customWidth="1"/>
    <col min="15889" max="15889" width="14.28515625" style="66" customWidth="1"/>
    <col min="15890" max="15890" width="12" style="66" customWidth="1"/>
    <col min="15891" max="16128" width="6.7109375" style="66"/>
    <col min="16129" max="16129" width="77.5703125" style="66" customWidth="1"/>
    <col min="16130" max="16130" width="21.42578125" style="66" customWidth="1"/>
    <col min="16131" max="16131" width="15.140625" style="66" customWidth="1"/>
    <col min="16132" max="16132" width="16.85546875" style="66" customWidth="1"/>
    <col min="16133" max="16133" width="10.140625" style="66" customWidth="1"/>
    <col min="16134" max="16134" width="20.5703125" style="66" customWidth="1"/>
    <col min="16135" max="16136" width="15.140625" style="66" customWidth="1"/>
    <col min="16137" max="16137" width="16.7109375" style="66" customWidth="1"/>
    <col min="16138" max="16138" width="10.140625" style="66" customWidth="1"/>
    <col min="16139" max="16139" width="18.140625" style="66" customWidth="1"/>
    <col min="16140" max="16140" width="8.42578125" style="66" customWidth="1"/>
    <col min="16141" max="16141" width="19.28515625" style="66" customWidth="1"/>
    <col min="16142" max="16142" width="8.5703125" style="66" customWidth="1"/>
    <col min="16143" max="16143" width="17.85546875" style="66" customWidth="1"/>
    <col min="16144" max="16144" width="8" style="66" customWidth="1"/>
    <col min="16145" max="16145" width="14.28515625" style="66" customWidth="1"/>
    <col min="16146" max="16146" width="12" style="66" customWidth="1"/>
    <col min="16147" max="16384" width="6.7109375" style="66"/>
  </cols>
  <sheetData>
    <row r="1" spans="1:20" ht="20.25" x14ac:dyDescent="0.3">
      <c r="A1" s="630" t="s">
        <v>883</v>
      </c>
      <c r="B1" s="631"/>
      <c r="C1" s="631"/>
      <c r="D1" s="631"/>
      <c r="E1" s="631"/>
      <c r="F1" s="631"/>
      <c r="G1" s="631"/>
      <c r="H1" s="631"/>
      <c r="J1" s="631"/>
      <c r="Q1" s="632" t="s">
        <v>10</v>
      </c>
    </row>
    <row r="3" spans="1:20" ht="18.75" customHeight="1" x14ac:dyDescent="0.2">
      <c r="A3" s="1034" t="s">
        <v>379</v>
      </c>
      <c r="B3" s="1034"/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4"/>
      <c r="Q3" s="1034"/>
      <c r="R3" s="1034"/>
    </row>
    <row r="4" spans="1:20" ht="16.5" thickBot="1" x14ac:dyDescent="0.25">
      <c r="A4" s="633"/>
      <c r="B4" s="634"/>
      <c r="C4" s="634"/>
      <c r="D4" s="634"/>
      <c r="E4" s="634"/>
      <c r="F4" s="634"/>
      <c r="G4" s="634"/>
      <c r="H4" s="634"/>
      <c r="I4" s="634"/>
      <c r="J4" s="634"/>
    </row>
    <row r="5" spans="1:20" ht="16.5" customHeight="1" thickBot="1" x14ac:dyDescent="0.3">
      <c r="A5" s="635"/>
      <c r="B5" s="1023" t="s">
        <v>786</v>
      </c>
      <c r="C5" s="1024"/>
      <c r="D5" s="1024"/>
      <c r="E5" s="1025"/>
      <c r="F5" s="1026" t="s">
        <v>879</v>
      </c>
      <c r="G5" s="1027"/>
      <c r="H5" s="1027"/>
      <c r="I5" s="1027"/>
      <c r="J5" s="1027"/>
      <c r="K5" s="1027"/>
      <c r="L5" s="1027"/>
      <c r="M5" s="1027"/>
      <c r="N5" s="1027"/>
      <c r="O5" s="1027"/>
      <c r="P5" s="1027"/>
      <c r="Q5" s="1027"/>
      <c r="R5" s="1028"/>
    </row>
    <row r="6" spans="1:20" ht="16.5" thickBot="1" x14ac:dyDescent="0.3">
      <c r="A6" s="636"/>
      <c r="B6" s="683" t="s">
        <v>70</v>
      </c>
      <c r="C6" s="685" t="s">
        <v>71</v>
      </c>
      <c r="D6" s="638"/>
      <c r="E6" s="639"/>
      <c r="F6" s="640" t="s">
        <v>70</v>
      </c>
      <c r="G6" s="685" t="s">
        <v>71</v>
      </c>
      <c r="H6" s="637"/>
      <c r="I6" s="638"/>
      <c r="J6" s="639"/>
      <c r="K6" s="1029" t="s">
        <v>133</v>
      </c>
      <c r="L6" s="1030"/>
      <c r="M6" s="1030"/>
      <c r="N6" s="1030"/>
      <c r="O6" s="1030"/>
      <c r="P6" s="1030"/>
      <c r="Q6" s="1030"/>
      <c r="R6" s="1031"/>
    </row>
    <row r="7" spans="1:20" ht="16.5" customHeight="1" thickBot="1" x14ac:dyDescent="0.3">
      <c r="A7" s="645" t="s">
        <v>80</v>
      </c>
      <c r="B7" s="683" t="s">
        <v>72</v>
      </c>
      <c r="C7" s="646" t="s">
        <v>73</v>
      </c>
      <c r="D7" s="647" t="s">
        <v>74</v>
      </c>
      <c r="E7" s="639" t="s">
        <v>75</v>
      </c>
      <c r="F7" s="640" t="s">
        <v>72</v>
      </c>
      <c r="G7" s="646" t="s">
        <v>73</v>
      </c>
      <c r="H7" s="648" t="s">
        <v>142</v>
      </c>
      <c r="I7" s="647" t="s">
        <v>74</v>
      </c>
      <c r="J7" s="639" t="s">
        <v>75</v>
      </c>
      <c r="K7" s="1032" t="s">
        <v>35</v>
      </c>
      <c r="L7" s="1033"/>
      <c r="M7" s="1032" t="s">
        <v>36</v>
      </c>
      <c r="N7" s="1033"/>
      <c r="O7" s="1032" t="s">
        <v>37</v>
      </c>
      <c r="P7" s="1033"/>
      <c r="Q7" s="1032" t="s">
        <v>309</v>
      </c>
      <c r="R7" s="1033"/>
    </row>
    <row r="8" spans="1:20" x14ac:dyDescent="0.25">
      <c r="A8" s="636"/>
      <c r="B8" s="683" t="s">
        <v>76</v>
      </c>
      <c r="C8" s="646" t="s">
        <v>77</v>
      </c>
      <c r="D8" s="647" t="s">
        <v>78</v>
      </c>
      <c r="E8" s="639" t="s">
        <v>371</v>
      </c>
      <c r="F8" s="640" t="s">
        <v>76</v>
      </c>
      <c r="G8" s="646" t="s">
        <v>77</v>
      </c>
      <c r="H8" s="649" t="s">
        <v>273</v>
      </c>
      <c r="I8" s="647" t="s">
        <v>78</v>
      </c>
      <c r="J8" s="639" t="s">
        <v>372</v>
      </c>
      <c r="K8" s="650" t="s">
        <v>74</v>
      </c>
      <c r="L8" s="639" t="s">
        <v>75</v>
      </c>
      <c r="M8" s="650" t="s">
        <v>74</v>
      </c>
      <c r="N8" s="639" t="s">
        <v>75</v>
      </c>
      <c r="O8" s="650" t="s">
        <v>74</v>
      </c>
      <c r="P8" s="639" t="s">
        <v>75</v>
      </c>
      <c r="Q8" s="650" t="s">
        <v>74</v>
      </c>
      <c r="R8" s="651" t="s">
        <v>75</v>
      </c>
    </row>
    <row r="9" spans="1:20" x14ac:dyDescent="0.25">
      <c r="A9" s="645"/>
      <c r="B9" s="683" t="s">
        <v>81</v>
      </c>
      <c r="C9" s="646" t="s">
        <v>82</v>
      </c>
      <c r="D9" s="652"/>
      <c r="E9" s="639"/>
      <c r="F9" s="640" t="s">
        <v>81</v>
      </c>
      <c r="G9" s="646" t="s">
        <v>82</v>
      </c>
      <c r="H9" s="649" t="s">
        <v>274</v>
      </c>
      <c r="I9" s="652"/>
      <c r="J9" s="639"/>
      <c r="K9" s="650" t="s">
        <v>78</v>
      </c>
      <c r="L9" s="639" t="s">
        <v>371</v>
      </c>
      <c r="M9" s="650" t="s">
        <v>78</v>
      </c>
      <c r="N9" s="639" t="s">
        <v>371</v>
      </c>
      <c r="O9" s="650" t="s">
        <v>78</v>
      </c>
      <c r="P9" s="639" t="s">
        <v>371</v>
      </c>
      <c r="Q9" s="650" t="s">
        <v>78</v>
      </c>
      <c r="R9" s="651" t="s">
        <v>371</v>
      </c>
    </row>
    <row r="10" spans="1:20" x14ac:dyDescent="0.25">
      <c r="A10" s="636"/>
      <c r="B10" s="683" t="s">
        <v>64</v>
      </c>
      <c r="C10" s="646" t="s">
        <v>64</v>
      </c>
      <c r="D10" s="647" t="s">
        <v>64</v>
      </c>
      <c r="E10" s="639"/>
      <c r="F10" s="640" t="s">
        <v>64</v>
      </c>
      <c r="G10" s="646" t="s">
        <v>64</v>
      </c>
      <c r="H10" s="649" t="s">
        <v>64</v>
      </c>
      <c r="I10" s="647" t="s">
        <v>64</v>
      </c>
      <c r="J10" s="639"/>
      <c r="K10" s="650" t="s">
        <v>64</v>
      </c>
      <c r="L10" s="639"/>
      <c r="M10" s="650" t="s">
        <v>64</v>
      </c>
      <c r="N10" s="639"/>
      <c r="O10" s="650" t="s">
        <v>64</v>
      </c>
      <c r="P10" s="639"/>
      <c r="Q10" s="650" t="s">
        <v>64</v>
      </c>
      <c r="R10" s="651"/>
    </row>
    <row r="11" spans="1:20" ht="16.5" thickBot="1" x14ac:dyDescent="0.3">
      <c r="A11" s="686"/>
      <c r="B11" s="687">
        <v>1</v>
      </c>
      <c r="C11" s="688">
        <v>2</v>
      </c>
      <c r="D11" s="689">
        <v>3</v>
      </c>
      <c r="E11" s="690">
        <v>4</v>
      </c>
      <c r="F11" s="687">
        <v>6</v>
      </c>
      <c r="G11" s="690">
        <v>7</v>
      </c>
      <c r="H11" s="690">
        <v>8</v>
      </c>
      <c r="I11" s="690">
        <v>9</v>
      </c>
      <c r="J11" s="690">
        <v>10</v>
      </c>
      <c r="K11" s="687">
        <v>11</v>
      </c>
      <c r="L11" s="691">
        <v>12</v>
      </c>
      <c r="M11" s="687">
        <v>13</v>
      </c>
      <c r="N11" s="691">
        <v>14</v>
      </c>
      <c r="O11" s="687">
        <v>15</v>
      </c>
      <c r="P11" s="691">
        <v>16</v>
      </c>
      <c r="Q11" s="689">
        <v>17</v>
      </c>
      <c r="R11" s="692">
        <v>18</v>
      </c>
    </row>
    <row r="12" spans="1:20" ht="16.5" hidden="1" thickBot="1" x14ac:dyDescent="0.3">
      <c r="A12" s="926" t="s">
        <v>38</v>
      </c>
      <c r="B12" s="662">
        <v>0</v>
      </c>
      <c r="C12" s="662">
        <v>0</v>
      </c>
      <c r="D12" s="662">
        <v>0</v>
      </c>
      <c r="E12" s="663">
        <v>0</v>
      </c>
      <c r="F12" s="661">
        <v>0</v>
      </c>
      <c r="G12" s="662">
        <v>0</v>
      </c>
      <c r="H12" s="662">
        <v>0</v>
      </c>
      <c r="I12" s="662">
        <v>0</v>
      </c>
      <c r="J12" s="663">
        <v>0</v>
      </c>
      <c r="K12" s="664">
        <v>0</v>
      </c>
      <c r="L12" s="665">
        <v>0</v>
      </c>
      <c r="M12" s="664">
        <v>0</v>
      </c>
      <c r="N12" s="665">
        <v>0</v>
      </c>
      <c r="O12" s="664">
        <v>0</v>
      </c>
      <c r="P12" s="665">
        <v>0</v>
      </c>
      <c r="Q12" s="664">
        <v>0</v>
      </c>
      <c r="R12" s="665">
        <v>0</v>
      </c>
      <c r="T12" s="360"/>
    </row>
    <row r="13" spans="1:20" ht="16.5" hidden="1" thickBot="1" x14ac:dyDescent="0.3">
      <c r="A13" s="666" t="s">
        <v>39</v>
      </c>
      <c r="B13" s="668">
        <v>0</v>
      </c>
      <c r="C13" s="668">
        <v>0</v>
      </c>
      <c r="D13" s="668">
        <v>0</v>
      </c>
      <c r="E13" s="669">
        <v>0</v>
      </c>
      <c r="F13" s="667">
        <v>0</v>
      </c>
      <c r="G13" s="668">
        <v>0</v>
      </c>
      <c r="H13" s="668">
        <v>0</v>
      </c>
      <c r="I13" s="668">
        <v>0</v>
      </c>
      <c r="J13" s="669">
        <v>0</v>
      </c>
      <c r="K13" s="670">
        <v>0</v>
      </c>
      <c r="L13" s="671">
        <v>0</v>
      </c>
      <c r="M13" s="670">
        <v>0</v>
      </c>
      <c r="N13" s="671">
        <v>0</v>
      </c>
      <c r="O13" s="670">
        <v>0</v>
      </c>
      <c r="P13" s="671">
        <v>0</v>
      </c>
      <c r="Q13" s="670">
        <v>0</v>
      </c>
      <c r="R13" s="671">
        <v>0</v>
      </c>
      <c r="T13" s="360"/>
    </row>
    <row r="14" spans="1:20" ht="18.95" customHeight="1" x14ac:dyDescent="0.25">
      <c r="A14" s="660" t="s">
        <v>40</v>
      </c>
      <c r="B14" s="662">
        <v>7623999064</v>
      </c>
      <c r="C14" s="662">
        <v>15986953</v>
      </c>
      <c r="D14" s="662">
        <v>7608012111</v>
      </c>
      <c r="E14" s="663">
        <v>16271</v>
      </c>
      <c r="F14" s="661">
        <v>7844178524</v>
      </c>
      <c r="G14" s="662">
        <v>15986953</v>
      </c>
      <c r="H14" s="662">
        <v>0</v>
      </c>
      <c r="I14" s="662">
        <v>7828191571</v>
      </c>
      <c r="J14" s="663">
        <v>15774</v>
      </c>
      <c r="K14" s="664">
        <v>201397838</v>
      </c>
      <c r="L14" s="665">
        <v>495</v>
      </c>
      <c r="M14" s="664">
        <v>0</v>
      </c>
      <c r="N14" s="665">
        <v>0</v>
      </c>
      <c r="O14" s="664">
        <v>7626793733</v>
      </c>
      <c r="P14" s="665">
        <v>15279</v>
      </c>
      <c r="Q14" s="664">
        <v>0</v>
      </c>
      <c r="R14" s="665">
        <v>0</v>
      </c>
      <c r="T14" s="360"/>
    </row>
    <row r="15" spans="1:20" ht="18.95" customHeight="1" x14ac:dyDescent="0.25">
      <c r="A15" s="666" t="s">
        <v>41</v>
      </c>
      <c r="B15" s="668">
        <v>7582726441</v>
      </c>
      <c r="C15" s="668">
        <v>15443816</v>
      </c>
      <c r="D15" s="668">
        <v>7567282625</v>
      </c>
      <c r="E15" s="669">
        <v>16210</v>
      </c>
      <c r="F15" s="667">
        <v>7802218995</v>
      </c>
      <c r="G15" s="668">
        <v>15443816</v>
      </c>
      <c r="H15" s="668">
        <v>0</v>
      </c>
      <c r="I15" s="668">
        <v>7786775179</v>
      </c>
      <c r="J15" s="669">
        <v>15714</v>
      </c>
      <c r="K15" s="670">
        <v>198926347</v>
      </c>
      <c r="L15" s="671">
        <v>490</v>
      </c>
      <c r="M15" s="670">
        <v>0</v>
      </c>
      <c r="N15" s="671">
        <v>0</v>
      </c>
      <c r="O15" s="670">
        <v>7587848832</v>
      </c>
      <c r="P15" s="671">
        <v>15224</v>
      </c>
      <c r="Q15" s="670">
        <v>0</v>
      </c>
      <c r="R15" s="671">
        <v>0</v>
      </c>
      <c r="T15" s="360"/>
    </row>
    <row r="16" spans="1:20" ht="18.95" customHeight="1" x14ac:dyDescent="0.25">
      <c r="A16" s="666" t="s">
        <v>422</v>
      </c>
      <c r="B16" s="668">
        <v>41272623</v>
      </c>
      <c r="C16" s="668">
        <v>543137</v>
      </c>
      <c r="D16" s="668">
        <v>40729486</v>
      </c>
      <c r="E16" s="669">
        <v>61</v>
      </c>
      <c r="F16" s="667">
        <v>41959529</v>
      </c>
      <c r="G16" s="668">
        <v>543137</v>
      </c>
      <c r="H16" s="668">
        <v>0</v>
      </c>
      <c r="I16" s="668">
        <v>41416392</v>
      </c>
      <c r="J16" s="669">
        <v>60</v>
      </c>
      <c r="K16" s="670">
        <v>2471491</v>
      </c>
      <c r="L16" s="671">
        <v>5</v>
      </c>
      <c r="M16" s="670">
        <v>0</v>
      </c>
      <c r="N16" s="671">
        <v>0</v>
      </c>
      <c r="O16" s="670">
        <v>38944901</v>
      </c>
      <c r="P16" s="671">
        <v>55</v>
      </c>
      <c r="Q16" s="670">
        <v>0</v>
      </c>
      <c r="R16" s="671">
        <v>0</v>
      </c>
      <c r="T16" s="360"/>
    </row>
    <row r="17" spans="1:20" ht="18.95" customHeight="1" x14ac:dyDescent="0.25">
      <c r="A17" s="666" t="s">
        <v>95</v>
      </c>
      <c r="B17" s="668">
        <v>7830214706</v>
      </c>
      <c r="C17" s="668">
        <v>23161971</v>
      </c>
      <c r="D17" s="668">
        <v>7807052735</v>
      </c>
      <c r="E17" s="669">
        <v>21789</v>
      </c>
      <c r="F17" s="667">
        <v>8210805333</v>
      </c>
      <c r="G17" s="668">
        <v>25006366</v>
      </c>
      <c r="H17" s="668">
        <v>0</v>
      </c>
      <c r="I17" s="668">
        <v>8185798967</v>
      </c>
      <c r="J17" s="669">
        <v>21234</v>
      </c>
      <c r="K17" s="670">
        <v>734471962</v>
      </c>
      <c r="L17" s="671">
        <v>1611.5900000000001</v>
      </c>
      <c r="M17" s="670">
        <v>0</v>
      </c>
      <c r="N17" s="671">
        <v>0</v>
      </c>
      <c r="O17" s="670">
        <v>7451327005</v>
      </c>
      <c r="P17" s="671">
        <v>19622.41</v>
      </c>
      <c r="Q17" s="670">
        <v>0</v>
      </c>
      <c r="R17" s="671">
        <v>0</v>
      </c>
      <c r="T17" s="360"/>
    </row>
    <row r="18" spans="1:20" ht="18.95" customHeight="1" x14ac:dyDescent="0.25">
      <c r="A18" s="927" t="s">
        <v>42</v>
      </c>
      <c r="B18" s="668">
        <v>4202773037</v>
      </c>
      <c r="C18" s="668">
        <v>5253599</v>
      </c>
      <c r="D18" s="668">
        <v>4197519438</v>
      </c>
      <c r="E18" s="668">
        <v>12135</v>
      </c>
      <c r="F18" s="667">
        <v>4408397988</v>
      </c>
      <c r="G18" s="668">
        <v>5253599</v>
      </c>
      <c r="H18" s="668">
        <v>0</v>
      </c>
      <c r="I18" s="668">
        <v>4403144389</v>
      </c>
      <c r="J18" s="669">
        <v>11800</v>
      </c>
      <c r="K18" s="670">
        <v>241143787</v>
      </c>
      <c r="L18" s="671">
        <v>632</v>
      </c>
      <c r="M18" s="670">
        <v>0</v>
      </c>
      <c r="N18" s="671">
        <v>0</v>
      </c>
      <c r="O18" s="670">
        <v>4162000602</v>
      </c>
      <c r="P18" s="671">
        <v>11168</v>
      </c>
      <c r="Q18" s="670">
        <v>0</v>
      </c>
      <c r="R18" s="671">
        <v>0</v>
      </c>
      <c r="T18" s="360"/>
    </row>
    <row r="19" spans="1:20" ht="18.95" customHeight="1" x14ac:dyDescent="0.25">
      <c r="A19" s="927" t="s">
        <v>43</v>
      </c>
      <c r="B19" s="668">
        <v>3272782687</v>
      </c>
      <c r="C19" s="668">
        <v>17036410</v>
      </c>
      <c r="D19" s="668">
        <v>3255746277</v>
      </c>
      <c r="E19" s="668">
        <v>8805</v>
      </c>
      <c r="F19" s="667">
        <v>3426058540</v>
      </c>
      <c r="G19" s="668">
        <v>18504333</v>
      </c>
      <c r="H19" s="668">
        <v>0</v>
      </c>
      <c r="I19" s="668">
        <v>3407554207</v>
      </c>
      <c r="J19" s="669">
        <v>8585</v>
      </c>
      <c r="K19" s="670">
        <v>458411825</v>
      </c>
      <c r="L19" s="671">
        <v>876.59</v>
      </c>
      <c r="M19" s="670">
        <v>0</v>
      </c>
      <c r="N19" s="671">
        <v>0</v>
      </c>
      <c r="O19" s="670">
        <v>2949142382</v>
      </c>
      <c r="P19" s="671">
        <v>7708.4100000000008</v>
      </c>
      <c r="Q19" s="670">
        <v>0</v>
      </c>
      <c r="R19" s="671">
        <v>0</v>
      </c>
      <c r="T19" s="360"/>
    </row>
    <row r="20" spans="1:20" ht="18.95" customHeight="1" x14ac:dyDescent="0.25">
      <c r="A20" s="927" t="s">
        <v>44</v>
      </c>
      <c r="B20" s="668">
        <v>22134027</v>
      </c>
      <c r="C20" s="668">
        <v>417504</v>
      </c>
      <c r="D20" s="668">
        <v>21716523</v>
      </c>
      <c r="E20" s="668">
        <v>44</v>
      </c>
      <c r="F20" s="667">
        <v>23895025</v>
      </c>
      <c r="G20" s="668">
        <v>693976</v>
      </c>
      <c r="H20" s="668">
        <v>0</v>
      </c>
      <c r="I20" s="668">
        <v>23201049</v>
      </c>
      <c r="J20" s="669">
        <v>45</v>
      </c>
      <c r="K20" s="670">
        <v>1670746</v>
      </c>
      <c r="L20" s="671">
        <v>6</v>
      </c>
      <c r="M20" s="670">
        <v>0</v>
      </c>
      <c r="N20" s="671">
        <v>0</v>
      </c>
      <c r="O20" s="670">
        <v>21530303</v>
      </c>
      <c r="P20" s="671">
        <v>39</v>
      </c>
      <c r="Q20" s="670">
        <v>0</v>
      </c>
      <c r="R20" s="671">
        <v>0</v>
      </c>
      <c r="T20" s="360"/>
    </row>
    <row r="21" spans="1:20" ht="18.95" customHeight="1" x14ac:dyDescent="0.25">
      <c r="A21" s="927" t="s">
        <v>45</v>
      </c>
      <c r="B21" s="668">
        <v>332524955</v>
      </c>
      <c r="C21" s="668">
        <v>454458</v>
      </c>
      <c r="D21" s="668">
        <v>332070497</v>
      </c>
      <c r="E21" s="668">
        <v>805</v>
      </c>
      <c r="F21" s="667">
        <v>352453780</v>
      </c>
      <c r="G21" s="668">
        <v>554458</v>
      </c>
      <c r="H21" s="668">
        <v>0</v>
      </c>
      <c r="I21" s="668">
        <v>351899322</v>
      </c>
      <c r="J21" s="669">
        <v>804</v>
      </c>
      <c r="K21" s="670">
        <v>33245604</v>
      </c>
      <c r="L21" s="671">
        <v>97</v>
      </c>
      <c r="M21" s="670">
        <v>0</v>
      </c>
      <c r="N21" s="671">
        <v>0</v>
      </c>
      <c r="O21" s="670">
        <v>318653718</v>
      </c>
      <c r="P21" s="671">
        <v>707</v>
      </c>
      <c r="Q21" s="670">
        <v>0</v>
      </c>
      <c r="R21" s="671">
        <v>0</v>
      </c>
      <c r="T21" s="360"/>
    </row>
    <row r="22" spans="1:20" ht="18.95" customHeight="1" x14ac:dyDescent="0.25">
      <c r="A22" s="666" t="s">
        <v>46</v>
      </c>
      <c r="B22" s="668">
        <v>496713687</v>
      </c>
      <c r="C22" s="668">
        <v>14917989</v>
      </c>
      <c r="D22" s="668">
        <v>481795698</v>
      </c>
      <c r="E22" s="669">
        <v>1213</v>
      </c>
      <c r="F22" s="667">
        <v>518181394</v>
      </c>
      <c r="G22" s="668">
        <v>16235612</v>
      </c>
      <c r="H22" s="668">
        <v>0</v>
      </c>
      <c r="I22" s="668">
        <v>501945782</v>
      </c>
      <c r="J22" s="669">
        <v>1175</v>
      </c>
      <c r="K22" s="670">
        <v>124467659</v>
      </c>
      <c r="L22" s="671">
        <v>356</v>
      </c>
      <c r="M22" s="670">
        <v>0</v>
      </c>
      <c r="N22" s="671">
        <v>0</v>
      </c>
      <c r="O22" s="670">
        <v>377478123</v>
      </c>
      <c r="P22" s="671">
        <v>819</v>
      </c>
      <c r="Q22" s="670">
        <v>0</v>
      </c>
      <c r="R22" s="671">
        <v>0</v>
      </c>
      <c r="T22" s="360"/>
    </row>
    <row r="23" spans="1:20" ht="18.95" customHeight="1" x14ac:dyDescent="0.25">
      <c r="A23" s="666" t="s">
        <v>47</v>
      </c>
      <c r="B23" s="668">
        <v>496713687</v>
      </c>
      <c r="C23" s="668">
        <v>14917989</v>
      </c>
      <c r="D23" s="668">
        <v>481795698</v>
      </c>
      <c r="E23" s="669">
        <v>1213</v>
      </c>
      <c r="F23" s="667">
        <v>518181394</v>
      </c>
      <c r="G23" s="668">
        <v>16235612</v>
      </c>
      <c r="H23" s="668">
        <v>0</v>
      </c>
      <c r="I23" s="668">
        <v>501945782</v>
      </c>
      <c r="J23" s="669">
        <v>1175</v>
      </c>
      <c r="K23" s="670">
        <v>124467659</v>
      </c>
      <c r="L23" s="671">
        <v>356</v>
      </c>
      <c r="M23" s="670">
        <v>0</v>
      </c>
      <c r="N23" s="671">
        <v>0</v>
      </c>
      <c r="O23" s="670">
        <v>377478123</v>
      </c>
      <c r="P23" s="671">
        <v>819</v>
      </c>
      <c r="Q23" s="670">
        <v>0</v>
      </c>
      <c r="R23" s="671">
        <v>0</v>
      </c>
      <c r="T23" s="360"/>
    </row>
    <row r="24" spans="1:20" ht="18.95" customHeight="1" x14ac:dyDescent="0.25">
      <c r="A24" s="666" t="s">
        <v>96</v>
      </c>
      <c r="B24" s="668">
        <v>545345267</v>
      </c>
      <c r="C24" s="668">
        <v>30175859</v>
      </c>
      <c r="D24" s="668">
        <v>515169408</v>
      </c>
      <c r="E24" s="669">
        <v>1273.0999999999999</v>
      </c>
      <c r="F24" s="667">
        <v>588453988</v>
      </c>
      <c r="G24" s="668">
        <v>38220939</v>
      </c>
      <c r="H24" s="668">
        <v>0</v>
      </c>
      <c r="I24" s="668">
        <v>550233049</v>
      </c>
      <c r="J24" s="669">
        <v>1224.72</v>
      </c>
      <c r="K24" s="670">
        <v>97733244</v>
      </c>
      <c r="L24" s="671">
        <v>245.45000000000002</v>
      </c>
      <c r="M24" s="670">
        <v>0</v>
      </c>
      <c r="N24" s="671">
        <v>0</v>
      </c>
      <c r="O24" s="670">
        <v>452499805</v>
      </c>
      <c r="P24" s="671">
        <v>979.27</v>
      </c>
      <c r="Q24" s="670">
        <v>0</v>
      </c>
      <c r="R24" s="671">
        <v>0</v>
      </c>
      <c r="T24" s="360"/>
    </row>
    <row r="25" spans="1:20" ht="18.95" customHeight="1" x14ac:dyDescent="0.25">
      <c r="A25" s="666" t="s">
        <v>165</v>
      </c>
      <c r="B25" s="668">
        <v>242916825</v>
      </c>
      <c r="C25" s="668">
        <v>3035955</v>
      </c>
      <c r="D25" s="668">
        <v>239880870</v>
      </c>
      <c r="E25" s="669">
        <v>601</v>
      </c>
      <c r="F25" s="667">
        <v>265237730</v>
      </c>
      <c r="G25" s="668">
        <v>5828955</v>
      </c>
      <c r="H25" s="668">
        <v>0</v>
      </c>
      <c r="I25" s="668">
        <v>259408775</v>
      </c>
      <c r="J25" s="669">
        <v>571</v>
      </c>
      <c r="K25" s="670">
        <v>40840428</v>
      </c>
      <c r="L25" s="671">
        <v>96</v>
      </c>
      <c r="M25" s="670">
        <v>0</v>
      </c>
      <c r="N25" s="669">
        <v>0</v>
      </c>
      <c r="O25" s="670">
        <v>218568347</v>
      </c>
      <c r="P25" s="671">
        <v>475</v>
      </c>
      <c r="Q25" s="670">
        <v>0</v>
      </c>
      <c r="R25" s="671">
        <v>0</v>
      </c>
      <c r="T25" s="360"/>
    </row>
    <row r="26" spans="1:20" ht="18.95" hidden="1" customHeight="1" x14ac:dyDescent="0.25">
      <c r="A26" s="666" t="s">
        <v>166</v>
      </c>
      <c r="B26" s="668">
        <v>0</v>
      </c>
      <c r="C26" s="668">
        <v>0</v>
      </c>
      <c r="D26" s="668">
        <v>0</v>
      </c>
      <c r="E26" s="669">
        <v>0</v>
      </c>
      <c r="F26" s="667">
        <v>0</v>
      </c>
      <c r="G26" s="668">
        <v>0</v>
      </c>
      <c r="H26" s="668">
        <v>0</v>
      </c>
      <c r="I26" s="668">
        <v>0</v>
      </c>
      <c r="J26" s="669">
        <v>0</v>
      </c>
      <c r="K26" s="670">
        <v>0</v>
      </c>
      <c r="L26" s="671">
        <v>0</v>
      </c>
      <c r="M26" s="670">
        <v>0</v>
      </c>
      <c r="N26" s="669">
        <v>0</v>
      </c>
      <c r="O26" s="670">
        <v>0</v>
      </c>
      <c r="P26" s="671">
        <v>0</v>
      </c>
      <c r="Q26" s="670">
        <v>0</v>
      </c>
      <c r="R26" s="671">
        <v>0</v>
      </c>
      <c r="T26" s="360"/>
    </row>
    <row r="27" spans="1:20" ht="18.95" customHeight="1" x14ac:dyDescent="0.25">
      <c r="A27" s="666" t="s">
        <v>874</v>
      </c>
      <c r="B27" s="668">
        <v>302428442</v>
      </c>
      <c r="C27" s="668">
        <v>27139904</v>
      </c>
      <c r="D27" s="668">
        <v>275288538</v>
      </c>
      <c r="E27" s="669">
        <v>672.1</v>
      </c>
      <c r="F27" s="667">
        <v>323216258</v>
      </c>
      <c r="G27" s="668">
        <v>32391984</v>
      </c>
      <c r="H27" s="668">
        <v>0</v>
      </c>
      <c r="I27" s="668">
        <v>290824274</v>
      </c>
      <c r="J27" s="669">
        <v>653.72</v>
      </c>
      <c r="K27" s="670">
        <v>56892816</v>
      </c>
      <c r="L27" s="671">
        <v>149.45000000000002</v>
      </c>
      <c r="M27" s="670">
        <v>0</v>
      </c>
      <c r="N27" s="669">
        <v>0</v>
      </c>
      <c r="O27" s="670">
        <v>233931458</v>
      </c>
      <c r="P27" s="671">
        <v>504.27000000000004</v>
      </c>
      <c r="Q27" s="670">
        <v>0</v>
      </c>
      <c r="R27" s="671">
        <v>0</v>
      </c>
      <c r="T27" s="360"/>
    </row>
    <row r="28" spans="1:20" ht="18.95" customHeight="1" x14ac:dyDescent="0.25">
      <c r="A28" s="666" t="s">
        <v>97</v>
      </c>
      <c r="B28" s="668">
        <v>358404332</v>
      </c>
      <c r="C28" s="668">
        <v>10164393</v>
      </c>
      <c r="D28" s="668">
        <v>348239939</v>
      </c>
      <c r="E28" s="669">
        <v>761</v>
      </c>
      <c r="F28" s="667">
        <v>376140996</v>
      </c>
      <c r="G28" s="668">
        <v>10664393</v>
      </c>
      <c r="H28" s="668">
        <v>0</v>
      </c>
      <c r="I28" s="668">
        <v>365476603</v>
      </c>
      <c r="J28" s="669">
        <v>761</v>
      </c>
      <c r="K28" s="670">
        <v>34020260</v>
      </c>
      <c r="L28" s="669">
        <v>78</v>
      </c>
      <c r="M28" s="670">
        <v>0</v>
      </c>
      <c r="N28" s="669">
        <v>0</v>
      </c>
      <c r="O28" s="670">
        <v>331456343</v>
      </c>
      <c r="P28" s="669">
        <v>683</v>
      </c>
      <c r="Q28" s="670">
        <v>0</v>
      </c>
      <c r="R28" s="671">
        <v>0</v>
      </c>
      <c r="T28" s="360"/>
    </row>
    <row r="29" spans="1:20" ht="18.95" customHeight="1" x14ac:dyDescent="0.25">
      <c r="A29" s="666" t="s">
        <v>167</v>
      </c>
      <c r="B29" s="668">
        <v>38287822</v>
      </c>
      <c r="C29" s="668">
        <v>888465</v>
      </c>
      <c r="D29" s="668">
        <v>37399357</v>
      </c>
      <c r="E29" s="669">
        <v>85</v>
      </c>
      <c r="F29" s="667">
        <v>41357560</v>
      </c>
      <c r="G29" s="668">
        <v>1388465</v>
      </c>
      <c r="H29" s="668">
        <v>0</v>
      </c>
      <c r="I29" s="668">
        <v>39969095</v>
      </c>
      <c r="J29" s="668">
        <v>85</v>
      </c>
      <c r="K29" s="670">
        <v>4552516</v>
      </c>
      <c r="L29" s="671">
        <v>10</v>
      </c>
      <c r="M29" s="670">
        <v>0</v>
      </c>
      <c r="N29" s="669">
        <v>0</v>
      </c>
      <c r="O29" s="670">
        <v>35416579</v>
      </c>
      <c r="P29" s="671">
        <v>75</v>
      </c>
      <c r="Q29" s="670">
        <v>0</v>
      </c>
      <c r="R29" s="671">
        <v>0</v>
      </c>
      <c r="T29" s="360"/>
    </row>
    <row r="30" spans="1:20" ht="18.95" customHeight="1" x14ac:dyDescent="0.25">
      <c r="A30" s="666" t="s">
        <v>169</v>
      </c>
      <c r="B30" s="668">
        <v>206809490</v>
      </c>
      <c r="C30" s="668">
        <v>3376162</v>
      </c>
      <c r="D30" s="668">
        <v>203433328</v>
      </c>
      <c r="E30" s="669">
        <v>452</v>
      </c>
      <c r="F30" s="667">
        <v>215763664</v>
      </c>
      <c r="G30" s="668">
        <v>3376162</v>
      </c>
      <c r="H30" s="668">
        <v>0</v>
      </c>
      <c r="I30" s="668">
        <v>212387502</v>
      </c>
      <c r="J30" s="668">
        <v>452</v>
      </c>
      <c r="K30" s="670">
        <v>9731026</v>
      </c>
      <c r="L30" s="671">
        <v>23</v>
      </c>
      <c r="M30" s="670">
        <v>0</v>
      </c>
      <c r="N30" s="669">
        <v>0</v>
      </c>
      <c r="O30" s="670">
        <v>202656476</v>
      </c>
      <c r="P30" s="671">
        <v>429</v>
      </c>
      <c r="Q30" s="670">
        <v>0</v>
      </c>
      <c r="R30" s="671">
        <v>0</v>
      </c>
      <c r="T30" s="360"/>
    </row>
    <row r="31" spans="1:20" ht="18.95" customHeight="1" x14ac:dyDescent="0.25">
      <c r="A31" s="666" t="s">
        <v>170</v>
      </c>
      <c r="B31" s="668">
        <v>60190436</v>
      </c>
      <c r="C31" s="668">
        <v>2592000</v>
      </c>
      <c r="D31" s="668">
        <v>57598436</v>
      </c>
      <c r="E31" s="669">
        <v>126</v>
      </c>
      <c r="F31" s="667">
        <v>63049026</v>
      </c>
      <c r="G31" s="668">
        <v>2592000</v>
      </c>
      <c r="H31" s="668">
        <v>0</v>
      </c>
      <c r="I31" s="668">
        <v>60457026</v>
      </c>
      <c r="J31" s="668">
        <v>126</v>
      </c>
      <c r="K31" s="670">
        <v>7395793</v>
      </c>
      <c r="L31" s="671">
        <v>17</v>
      </c>
      <c r="M31" s="670">
        <v>0</v>
      </c>
      <c r="N31" s="669">
        <v>0</v>
      </c>
      <c r="O31" s="670">
        <v>53061233</v>
      </c>
      <c r="P31" s="671">
        <v>109</v>
      </c>
      <c r="Q31" s="670">
        <v>0</v>
      </c>
      <c r="R31" s="671">
        <v>0</v>
      </c>
      <c r="T31" s="360"/>
    </row>
    <row r="32" spans="1:20" ht="18.95" customHeight="1" x14ac:dyDescent="0.25">
      <c r="A32" s="666" t="s">
        <v>171</v>
      </c>
      <c r="B32" s="668">
        <v>29527008</v>
      </c>
      <c r="C32" s="668">
        <v>1608064</v>
      </c>
      <c r="D32" s="668">
        <v>27918944</v>
      </c>
      <c r="E32" s="669">
        <v>59</v>
      </c>
      <c r="F32" s="667">
        <v>31211076</v>
      </c>
      <c r="G32" s="668">
        <v>1608064</v>
      </c>
      <c r="H32" s="668">
        <v>0</v>
      </c>
      <c r="I32" s="668">
        <v>29603012</v>
      </c>
      <c r="J32" s="668">
        <v>59</v>
      </c>
      <c r="K32" s="670">
        <v>5601570</v>
      </c>
      <c r="L32" s="671">
        <v>14</v>
      </c>
      <c r="M32" s="670">
        <v>0</v>
      </c>
      <c r="N32" s="669">
        <v>0</v>
      </c>
      <c r="O32" s="670">
        <v>24001442</v>
      </c>
      <c r="P32" s="671">
        <v>45</v>
      </c>
      <c r="Q32" s="670">
        <v>0</v>
      </c>
      <c r="R32" s="671">
        <v>0</v>
      </c>
      <c r="T32" s="360"/>
    </row>
    <row r="33" spans="1:20" ht="18.95" customHeight="1" x14ac:dyDescent="0.25">
      <c r="A33" s="666" t="s">
        <v>175</v>
      </c>
      <c r="B33" s="668">
        <v>23589576</v>
      </c>
      <c r="C33" s="668">
        <v>1699702</v>
      </c>
      <c r="D33" s="668">
        <v>21889874</v>
      </c>
      <c r="E33" s="669">
        <v>39</v>
      </c>
      <c r="F33" s="667">
        <v>24759670</v>
      </c>
      <c r="G33" s="668">
        <v>1699702</v>
      </c>
      <c r="H33" s="668">
        <v>0</v>
      </c>
      <c r="I33" s="668">
        <v>23059968</v>
      </c>
      <c r="J33" s="668">
        <v>39</v>
      </c>
      <c r="K33" s="670">
        <v>6739355</v>
      </c>
      <c r="L33" s="671">
        <v>14</v>
      </c>
      <c r="M33" s="670">
        <v>0</v>
      </c>
      <c r="N33" s="669">
        <v>0</v>
      </c>
      <c r="O33" s="670">
        <v>16320613</v>
      </c>
      <c r="P33" s="669">
        <v>25</v>
      </c>
      <c r="Q33" s="670">
        <v>0</v>
      </c>
      <c r="R33" s="671">
        <v>0</v>
      </c>
      <c r="T33" s="360"/>
    </row>
    <row r="34" spans="1:20" ht="18.95" customHeight="1" x14ac:dyDescent="0.25">
      <c r="A34" s="666" t="s">
        <v>209</v>
      </c>
      <c r="B34" s="668">
        <v>226055788</v>
      </c>
      <c r="C34" s="668">
        <v>891774</v>
      </c>
      <c r="D34" s="668">
        <v>225164014</v>
      </c>
      <c r="E34" s="669">
        <v>425</v>
      </c>
      <c r="F34" s="667">
        <v>235313009</v>
      </c>
      <c r="G34" s="668">
        <v>891774</v>
      </c>
      <c r="H34" s="668">
        <v>0</v>
      </c>
      <c r="I34" s="668">
        <v>234421235</v>
      </c>
      <c r="J34" s="669">
        <v>413</v>
      </c>
      <c r="K34" s="670">
        <v>26464316</v>
      </c>
      <c r="L34" s="669">
        <v>56</v>
      </c>
      <c r="M34" s="670">
        <v>0</v>
      </c>
      <c r="N34" s="669">
        <v>0</v>
      </c>
      <c r="O34" s="670">
        <v>207956919</v>
      </c>
      <c r="P34" s="669">
        <v>357</v>
      </c>
      <c r="Q34" s="670">
        <v>0</v>
      </c>
      <c r="R34" s="671">
        <v>0</v>
      </c>
      <c r="T34" s="360"/>
    </row>
    <row r="35" spans="1:20" ht="18.95" customHeight="1" x14ac:dyDescent="0.25">
      <c r="A35" s="666" t="s">
        <v>176</v>
      </c>
      <c r="B35" s="668">
        <v>104325990</v>
      </c>
      <c r="C35" s="668">
        <v>609232</v>
      </c>
      <c r="D35" s="668">
        <v>103716758</v>
      </c>
      <c r="E35" s="669">
        <v>167</v>
      </c>
      <c r="F35" s="667">
        <v>109006980</v>
      </c>
      <c r="G35" s="668">
        <v>609232</v>
      </c>
      <c r="H35" s="668">
        <v>0</v>
      </c>
      <c r="I35" s="668">
        <v>108397748</v>
      </c>
      <c r="J35" s="668">
        <v>166</v>
      </c>
      <c r="K35" s="670">
        <v>9027810</v>
      </c>
      <c r="L35" s="671">
        <v>15</v>
      </c>
      <c r="M35" s="670">
        <v>0</v>
      </c>
      <c r="N35" s="669">
        <v>0</v>
      </c>
      <c r="O35" s="670">
        <v>99369938</v>
      </c>
      <c r="P35" s="671">
        <v>151</v>
      </c>
      <c r="Q35" s="670">
        <v>0</v>
      </c>
      <c r="R35" s="671">
        <v>0</v>
      </c>
      <c r="T35" s="360"/>
    </row>
    <row r="36" spans="1:20" ht="18.95" customHeight="1" x14ac:dyDescent="0.25">
      <c r="A36" s="666" t="s">
        <v>177</v>
      </c>
      <c r="B36" s="668">
        <v>40162539</v>
      </c>
      <c r="C36" s="668">
        <v>78361</v>
      </c>
      <c r="D36" s="668">
        <v>40084178</v>
      </c>
      <c r="E36" s="669">
        <v>89</v>
      </c>
      <c r="F36" s="667">
        <v>40515583</v>
      </c>
      <c r="G36" s="668">
        <v>78361</v>
      </c>
      <c r="H36" s="668">
        <v>0</v>
      </c>
      <c r="I36" s="668">
        <v>40437222</v>
      </c>
      <c r="J36" s="668">
        <v>85</v>
      </c>
      <c r="K36" s="670">
        <v>6172619</v>
      </c>
      <c r="L36" s="671">
        <v>17</v>
      </c>
      <c r="M36" s="670">
        <v>0</v>
      </c>
      <c r="N36" s="669">
        <v>0</v>
      </c>
      <c r="O36" s="670">
        <v>34264603</v>
      </c>
      <c r="P36" s="671">
        <v>68</v>
      </c>
      <c r="Q36" s="670">
        <v>0</v>
      </c>
      <c r="R36" s="671">
        <v>0</v>
      </c>
      <c r="T36" s="360"/>
    </row>
    <row r="37" spans="1:20" ht="18.95" customHeight="1" x14ac:dyDescent="0.25">
      <c r="A37" s="666" t="s">
        <v>178</v>
      </c>
      <c r="B37" s="668">
        <v>53104932</v>
      </c>
      <c r="C37" s="668">
        <v>123612</v>
      </c>
      <c r="D37" s="668">
        <v>52981320</v>
      </c>
      <c r="E37" s="669">
        <v>115</v>
      </c>
      <c r="F37" s="667">
        <v>54612201</v>
      </c>
      <c r="G37" s="668">
        <v>123612</v>
      </c>
      <c r="H37" s="668">
        <v>0</v>
      </c>
      <c r="I37" s="668">
        <v>54488589</v>
      </c>
      <c r="J37" s="668">
        <v>109</v>
      </c>
      <c r="K37" s="670">
        <v>2813461</v>
      </c>
      <c r="L37" s="671">
        <v>9</v>
      </c>
      <c r="M37" s="670">
        <v>0</v>
      </c>
      <c r="N37" s="669">
        <v>0</v>
      </c>
      <c r="O37" s="670">
        <v>51675128</v>
      </c>
      <c r="P37" s="671">
        <v>100</v>
      </c>
      <c r="Q37" s="670">
        <v>0</v>
      </c>
      <c r="R37" s="671">
        <v>0</v>
      </c>
      <c r="T37" s="360"/>
    </row>
    <row r="38" spans="1:20" ht="18.95" customHeight="1" x14ac:dyDescent="0.25">
      <c r="A38" s="666" t="s">
        <v>179</v>
      </c>
      <c r="B38" s="668">
        <v>20021378</v>
      </c>
      <c r="C38" s="668">
        <v>29800</v>
      </c>
      <c r="D38" s="668">
        <v>19991578</v>
      </c>
      <c r="E38" s="669">
        <v>39</v>
      </c>
      <c r="F38" s="667">
        <v>22677050</v>
      </c>
      <c r="G38" s="668">
        <v>29800</v>
      </c>
      <c r="H38" s="668">
        <v>0</v>
      </c>
      <c r="I38" s="668">
        <v>22647250</v>
      </c>
      <c r="J38" s="668">
        <v>38</v>
      </c>
      <c r="K38" s="670">
        <v>0</v>
      </c>
      <c r="L38" s="671">
        <v>0</v>
      </c>
      <c r="M38" s="670">
        <v>0</v>
      </c>
      <c r="N38" s="669">
        <v>0</v>
      </c>
      <c r="O38" s="670">
        <v>22647250</v>
      </c>
      <c r="P38" s="669">
        <v>38</v>
      </c>
      <c r="Q38" s="670">
        <v>0</v>
      </c>
      <c r="R38" s="671">
        <v>0</v>
      </c>
      <c r="T38" s="360"/>
    </row>
    <row r="39" spans="1:20" ht="18.95" customHeight="1" x14ac:dyDescent="0.25">
      <c r="A39" s="666" t="s">
        <v>311</v>
      </c>
      <c r="B39" s="668">
        <v>8440949</v>
      </c>
      <c r="C39" s="668">
        <v>50769</v>
      </c>
      <c r="D39" s="668">
        <v>8390180</v>
      </c>
      <c r="E39" s="669">
        <v>15</v>
      </c>
      <c r="F39" s="667">
        <v>8501195</v>
      </c>
      <c r="G39" s="668">
        <v>50769</v>
      </c>
      <c r="H39" s="668">
        <v>0</v>
      </c>
      <c r="I39" s="668">
        <v>8450426</v>
      </c>
      <c r="J39" s="669">
        <v>15</v>
      </c>
      <c r="K39" s="670">
        <v>8450426</v>
      </c>
      <c r="L39" s="669">
        <v>15</v>
      </c>
      <c r="M39" s="670">
        <v>0</v>
      </c>
      <c r="N39" s="669">
        <v>0</v>
      </c>
      <c r="O39" s="670">
        <v>0</v>
      </c>
      <c r="P39" s="669">
        <v>1.1102230246251565E-16</v>
      </c>
      <c r="Q39" s="670">
        <v>0</v>
      </c>
      <c r="R39" s="671">
        <v>0</v>
      </c>
      <c r="T39" s="360"/>
    </row>
    <row r="40" spans="1:20" ht="18.95" customHeight="1" x14ac:dyDescent="0.25">
      <c r="A40" s="666" t="s">
        <v>98</v>
      </c>
      <c r="B40" s="668">
        <v>2016445924</v>
      </c>
      <c r="C40" s="668">
        <v>16986274</v>
      </c>
      <c r="D40" s="668">
        <v>1999459650</v>
      </c>
      <c r="E40" s="669">
        <v>4431</v>
      </c>
      <c r="F40" s="667">
        <v>2031399020</v>
      </c>
      <c r="G40" s="668">
        <v>17268522</v>
      </c>
      <c r="H40" s="668">
        <v>0</v>
      </c>
      <c r="I40" s="668">
        <v>2014130498</v>
      </c>
      <c r="J40" s="669">
        <v>4354</v>
      </c>
      <c r="K40" s="670">
        <v>166830094</v>
      </c>
      <c r="L40" s="669">
        <v>471.55</v>
      </c>
      <c r="M40" s="670">
        <v>0</v>
      </c>
      <c r="N40" s="669">
        <v>0</v>
      </c>
      <c r="O40" s="670">
        <v>1847300404</v>
      </c>
      <c r="P40" s="669">
        <v>3882.45</v>
      </c>
      <c r="Q40" s="670">
        <v>0</v>
      </c>
      <c r="R40" s="671">
        <v>0</v>
      </c>
      <c r="T40" s="360"/>
    </row>
    <row r="41" spans="1:20" ht="18.95" customHeight="1" x14ac:dyDescent="0.25">
      <c r="A41" s="666" t="s">
        <v>180</v>
      </c>
      <c r="B41" s="668">
        <v>642190987</v>
      </c>
      <c r="C41" s="668">
        <v>1000000</v>
      </c>
      <c r="D41" s="668">
        <v>641190987</v>
      </c>
      <c r="E41" s="669">
        <v>1326</v>
      </c>
      <c r="F41" s="667">
        <v>667622710</v>
      </c>
      <c r="G41" s="668">
        <v>1000000</v>
      </c>
      <c r="H41" s="668">
        <v>0</v>
      </c>
      <c r="I41" s="668">
        <v>666622710</v>
      </c>
      <c r="J41" s="668">
        <v>1326</v>
      </c>
      <c r="K41" s="670">
        <v>15412728</v>
      </c>
      <c r="L41" s="671">
        <v>43.45</v>
      </c>
      <c r="M41" s="670">
        <v>0</v>
      </c>
      <c r="N41" s="669">
        <v>0</v>
      </c>
      <c r="O41" s="670">
        <v>651209982</v>
      </c>
      <c r="P41" s="671">
        <v>1282.55</v>
      </c>
      <c r="Q41" s="670">
        <v>0</v>
      </c>
      <c r="R41" s="671">
        <v>0</v>
      </c>
      <c r="T41" s="360"/>
    </row>
    <row r="42" spans="1:20" ht="18.95" customHeight="1" x14ac:dyDescent="0.25">
      <c r="A42" s="666" t="s">
        <v>181</v>
      </c>
      <c r="B42" s="668">
        <v>432604266</v>
      </c>
      <c r="C42" s="668">
        <v>3330139</v>
      </c>
      <c r="D42" s="668">
        <v>429274127</v>
      </c>
      <c r="E42" s="669">
        <v>1076</v>
      </c>
      <c r="F42" s="667">
        <v>455155014</v>
      </c>
      <c r="G42" s="668">
        <v>3612387</v>
      </c>
      <c r="H42" s="668">
        <v>0</v>
      </c>
      <c r="I42" s="668">
        <v>451542627</v>
      </c>
      <c r="J42" s="668">
        <v>1066</v>
      </c>
      <c r="K42" s="670">
        <v>87728180</v>
      </c>
      <c r="L42" s="669">
        <v>273.10000000000002</v>
      </c>
      <c r="M42" s="670">
        <v>0</v>
      </c>
      <c r="N42" s="669">
        <v>0</v>
      </c>
      <c r="O42" s="670">
        <v>363814447</v>
      </c>
      <c r="P42" s="669">
        <v>792.9</v>
      </c>
      <c r="Q42" s="670">
        <v>0</v>
      </c>
      <c r="R42" s="671">
        <v>0</v>
      </c>
      <c r="T42" s="360"/>
    </row>
    <row r="43" spans="1:20" ht="18.95" customHeight="1" x14ac:dyDescent="0.25">
      <c r="A43" s="666" t="s">
        <v>182</v>
      </c>
      <c r="B43" s="668">
        <v>269430208</v>
      </c>
      <c r="C43" s="668">
        <v>1249282</v>
      </c>
      <c r="D43" s="668">
        <v>268180926</v>
      </c>
      <c r="E43" s="669">
        <v>559</v>
      </c>
      <c r="F43" s="667">
        <v>280486403</v>
      </c>
      <c r="G43" s="668">
        <v>1249282</v>
      </c>
      <c r="H43" s="668">
        <v>0</v>
      </c>
      <c r="I43" s="668">
        <v>279237121</v>
      </c>
      <c r="J43" s="668">
        <v>559</v>
      </c>
      <c r="K43" s="670">
        <v>20045239</v>
      </c>
      <c r="L43" s="671">
        <v>49</v>
      </c>
      <c r="M43" s="670">
        <v>0</v>
      </c>
      <c r="N43" s="669">
        <v>0</v>
      </c>
      <c r="O43" s="670">
        <v>259191882</v>
      </c>
      <c r="P43" s="669">
        <v>510</v>
      </c>
      <c r="Q43" s="670">
        <v>0</v>
      </c>
      <c r="R43" s="671">
        <v>0</v>
      </c>
      <c r="T43" s="360"/>
    </row>
    <row r="44" spans="1:20" ht="18.95" customHeight="1" x14ac:dyDescent="0.25">
      <c r="A44" s="666" t="s">
        <v>183</v>
      </c>
      <c r="B44" s="668">
        <v>28138208</v>
      </c>
      <c r="C44" s="668">
        <v>60703</v>
      </c>
      <c r="D44" s="668">
        <v>28077505</v>
      </c>
      <c r="E44" s="669">
        <v>63</v>
      </c>
      <c r="F44" s="667">
        <v>29286248</v>
      </c>
      <c r="G44" s="668">
        <v>60703</v>
      </c>
      <c r="H44" s="668">
        <v>0</v>
      </c>
      <c r="I44" s="668">
        <v>29225545</v>
      </c>
      <c r="J44" s="668">
        <v>63</v>
      </c>
      <c r="K44" s="670">
        <v>0</v>
      </c>
      <c r="L44" s="671">
        <v>0</v>
      </c>
      <c r="M44" s="670">
        <v>0</v>
      </c>
      <c r="N44" s="669">
        <v>0</v>
      </c>
      <c r="O44" s="670">
        <v>29225545</v>
      </c>
      <c r="P44" s="671">
        <v>63</v>
      </c>
      <c r="Q44" s="670">
        <v>0</v>
      </c>
      <c r="R44" s="671">
        <v>0</v>
      </c>
      <c r="T44" s="360"/>
    </row>
    <row r="45" spans="1:20" ht="18.95" hidden="1" customHeight="1" x14ac:dyDescent="0.25">
      <c r="A45" s="666" t="s">
        <v>184</v>
      </c>
      <c r="B45" s="668">
        <v>0</v>
      </c>
      <c r="C45" s="668">
        <v>0</v>
      </c>
      <c r="D45" s="668">
        <v>0</v>
      </c>
      <c r="E45" s="669">
        <v>0</v>
      </c>
      <c r="F45" s="667"/>
      <c r="G45" s="668"/>
      <c r="H45" s="668">
        <v>0</v>
      </c>
      <c r="I45" s="668"/>
      <c r="J45" s="668"/>
      <c r="K45" s="670">
        <v>0</v>
      </c>
      <c r="L45" s="671">
        <v>0</v>
      </c>
      <c r="M45" s="670">
        <v>0</v>
      </c>
      <c r="N45" s="669">
        <v>0</v>
      </c>
      <c r="O45" s="670">
        <v>0</v>
      </c>
      <c r="P45" s="671">
        <v>0</v>
      </c>
      <c r="Q45" s="670">
        <v>0</v>
      </c>
      <c r="R45" s="671">
        <v>0</v>
      </c>
      <c r="T45" s="360"/>
    </row>
    <row r="46" spans="1:20" ht="18.95" customHeight="1" x14ac:dyDescent="0.25">
      <c r="A46" s="666" t="s">
        <v>185</v>
      </c>
      <c r="B46" s="668">
        <v>30039112</v>
      </c>
      <c r="C46" s="668">
        <v>222944</v>
      </c>
      <c r="D46" s="668">
        <v>29816168</v>
      </c>
      <c r="E46" s="669">
        <v>77</v>
      </c>
      <c r="F46" s="667">
        <v>30679708</v>
      </c>
      <c r="G46" s="668">
        <v>222944</v>
      </c>
      <c r="H46" s="668">
        <v>0</v>
      </c>
      <c r="I46" s="668">
        <v>30456764</v>
      </c>
      <c r="J46" s="668">
        <v>77</v>
      </c>
      <c r="K46" s="670">
        <v>7594952</v>
      </c>
      <c r="L46" s="671">
        <v>25</v>
      </c>
      <c r="M46" s="670">
        <v>0</v>
      </c>
      <c r="N46" s="669">
        <v>0</v>
      </c>
      <c r="O46" s="670">
        <v>22861812</v>
      </c>
      <c r="P46" s="671">
        <v>52</v>
      </c>
      <c r="Q46" s="670">
        <v>0</v>
      </c>
      <c r="R46" s="671">
        <v>0</v>
      </c>
      <c r="T46" s="360"/>
    </row>
    <row r="47" spans="1:20" ht="18.95" customHeight="1" x14ac:dyDescent="0.25">
      <c r="A47" s="666" t="s">
        <v>160</v>
      </c>
      <c r="B47" s="668">
        <v>614043143</v>
      </c>
      <c r="C47" s="668">
        <v>11123206</v>
      </c>
      <c r="D47" s="668">
        <v>602919937</v>
      </c>
      <c r="E47" s="669">
        <v>1330</v>
      </c>
      <c r="F47" s="667">
        <v>568168937</v>
      </c>
      <c r="G47" s="668">
        <v>11123206</v>
      </c>
      <c r="H47" s="668">
        <v>0</v>
      </c>
      <c r="I47" s="668">
        <v>557045731</v>
      </c>
      <c r="J47" s="668">
        <v>1263</v>
      </c>
      <c r="K47" s="670">
        <v>36048995</v>
      </c>
      <c r="L47" s="669">
        <v>81</v>
      </c>
      <c r="M47" s="670">
        <v>0</v>
      </c>
      <c r="N47" s="669">
        <v>0</v>
      </c>
      <c r="O47" s="670">
        <v>520996736</v>
      </c>
      <c r="P47" s="669">
        <v>1182</v>
      </c>
      <c r="Q47" s="670">
        <v>0</v>
      </c>
      <c r="R47" s="671">
        <v>0</v>
      </c>
      <c r="T47" s="360"/>
    </row>
    <row r="48" spans="1:20" ht="18.95" customHeight="1" x14ac:dyDescent="0.25">
      <c r="A48" s="666" t="s">
        <v>310</v>
      </c>
      <c r="B48" s="668">
        <v>298415272</v>
      </c>
      <c r="C48" s="668">
        <v>22480304</v>
      </c>
      <c r="D48" s="668">
        <v>275934968</v>
      </c>
      <c r="E48" s="669">
        <v>543.32999999999993</v>
      </c>
      <c r="F48" s="667">
        <v>311036916</v>
      </c>
      <c r="G48" s="668">
        <v>19185947</v>
      </c>
      <c r="H48" s="668">
        <v>0</v>
      </c>
      <c r="I48" s="668">
        <v>291850969</v>
      </c>
      <c r="J48" s="669">
        <v>541.59999999999991</v>
      </c>
      <c r="K48" s="670">
        <v>34874007</v>
      </c>
      <c r="L48" s="669">
        <v>79.799999999999983</v>
      </c>
      <c r="M48" s="670">
        <v>0</v>
      </c>
      <c r="N48" s="669">
        <v>0</v>
      </c>
      <c r="O48" s="670">
        <v>256976962</v>
      </c>
      <c r="P48" s="669">
        <v>461.8</v>
      </c>
      <c r="Q48" s="670">
        <v>0</v>
      </c>
      <c r="R48" s="671">
        <v>0</v>
      </c>
      <c r="T48" s="360"/>
    </row>
    <row r="49" spans="1:20" ht="18.95" customHeight="1" x14ac:dyDescent="0.25">
      <c r="A49" s="666" t="s">
        <v>186</v>
      </c>
      <c r="B49" s="668">
        <v>298415272</v>
      </c>
      <c r="C49" s="668">
        <v>22480304</v>
      </c>
      <c r="D49" s="668">
        <v>275934968</v>
      </c>
      <c r="E49" s="669">
        <v>543.32999999999993</v>
      </c>
      <c r="F49" s="667">
        <v>311036916</v>
      </c>
      <c r="G49" s="668">
        <v>19185947</v>
      </c>
      <c r="H49" s="668">
        <v>0</v>
      </c>
      <c r="I49" s="668">
        <v>291850969</v>
      </c>
      <c r="J49" s="668">
        <v>541.59999999999991</v>
      </c>
      <c r="K49" s="670">
        <v>34874007</v>
      </c>
      <c r="L49" s="669">
        <v>79.799999999999983</v>
      </c>
      <c r="M49" s="670">
        <v>0</v>
      </c>
      <c r="N49" s="669">
        <v>0</v>
      </c>
      <c r="O49" s="670">
        <v>256976962</v>
      </c>
      <c r="P49" s="669">
        <v>461.8</v>
      </c>
      <c r="Q49" s="670">
        <v>0</v>
      </c>
      <c r="R49" s="671">
        <v>0</v>
      </c>
      <c r="T49" s="360"/>
    </row>
    <row r="50" spans="1:20" ht="18.95" customHeight="1" x14ac:dyDescent="0.25">
      <c r="A50" s="666" t="s">
        <v>100</v>
      </c>
      <c r="B50" s="668">
        <v>1059989139</v>
      </c>
      <c r="C50" s="668">
        <v>9722332</v>
      </c>
      <c r="D50" s="668">
        <v>1050266807</v>
      </c>
      <c r="E50" s="669">
        <v>2477.6099999999997</v>
      </c>
      <c r="F50" s="667">
        <v>1114161463</v>
      </c>
      <c r="G50" s="668">
        <v>10122332</v>
      </c>
      <c r="H50" s="668">
        <v>0</v>
      </c>
      <c r="I50" s="668">
        <v>1104039131</v>
      </c>
      <c r="J50" s="669">
        <v>2477.6099999999997</v>
      </c>
      <c r="K50" s="670">
        <v>136407756</v>
      </c>
      <c r="L50" s="669">
        <v>365.85999999999996</v>
      </c>
      <c r="M50" s="670">
        <v>0</v>
      </c>
      <c r="N50" s="669">
        <v>0</v>
      </c>
      <c r="O50" s="670">
        <v>967631375</v>
      </c>
      <c r="P50" s="669">
        <v>2111.75</v>
      </c>
      <c r="Q50" s="670">
        <v>0</v>
      </c>
      <c r="R50" s="671">
        <v>0</v>
      </c>
      <c r="T50" s="360"/>
    </row>
    <row r="51" spans="1:20" ht="18.95" customHeight="1" x14ac:dyDescent="0.25">
      <c r="A51" s="666" t="s">
        <v>187</v>
      </c>
      <c r="B51" s="668">
        <v>116846667</v>
      </c>
      <c r="C51" s="668">
        <v>3603521</v>
      </c>
      <c r="D51" s="668">
        <v>113243146</v>
      </c>
      <c r="E51" s="669">
        <v>307</v>
      </c>
      <c r="F51" s="667">
        <v>119541589</v>
      </c>
      <c r="G51" s="668">
        <v>3603521</v>
      </c>
      <c r="H51" s="668">
        <v>0</v>
      </c>
      <c r="I51" s="668">
        <v>115938068</v>
      </c>
      <c r="J51" s="668">
        <v>307</v>
      </c>
      <c r="K51" s="670">
        <v>24155111</v>
      </c>
      <c r="L51" s="669">
        <v>67</v>
      </c>
      <c r="M51" s="670">
        <v>0</v>
      </c>
      <c r="N51" s="669">
        <v>0</v>
      </c>
      <c r="O51" s="670">
        <v>91782957</v>
      </c>
      <c r="P51" s="669">
        <v>240</v>
      </c>
      <c r="Q51" s="670">
        <v>0</v>
      </c>
      <c r="R51" s="671">
        <v>0</v>
      </c>
      <c r="T51" s="360"/>
    </row>
    <row r="52" spans="1:20" ht="18.95" customHeight="1" x14ac:dyDescent="0.25">
      <c r="A52" s="666" t="s">
        <v>188</v>
      </c>
      <c r="B52" s="668">
        <v>943142472</v>
      </c>
      <c r="C52" s="668">
        <v>6118811</v>
      </c>
      <c r="D52" s="668">
        <v>937023661</v>
      </c>
      <c r="E52" s="669">
        <v>2170.6099999999997</v>
      </c>
      <c r="F52" s="667">
        <v>994619874</v>
      </c>
      <c r="G52" s="668">
        <v>6518811</v>
      </c>
      <c r="H52" s="668">
        <v>0</v>
      </c>
      <c r="I52" s="668">
        <v>988101063</v>
      </c>
      <c r="J52" s="668">
        <v>2170.6099999999997</v>
      </c>
      <c r="K52" s="670">
        <v>112252645</v>
      </c>
      <c r="L52" s="669">
        <v>298.85999999999996</v>
      </c>
      <c r="M52" s="670">
        <v>0</v>
      </c>
      <c r="N52" s="669">
        <v>0</v>
      </c>
      <c r="O52" s="670">
        <v>875848418</v>
      </c>
      <c r="P52" s="669">
        <v>1871.7499999999998</v>
      </c>
      <c r="Q52" s="670">
        <v>0</v>
      </c>
      <c r="R52" s="671">
        <v>0</v>
      </c>
      <c r="T52" s="360"/>
    </row>
    <row r="53" spans="1:20" ht="18.95" customHeight="1" x14ac:dyDescent="0.25">
      <c r="A53" s="666" t="s">
        <v>213</v>
      </c>
      <c r="B53" s="668">
        <v>1898481623</v>
      </c>
      <c r="C53" s="668">
        <v>2310840</v>
      </c>
      <c r="D53" s="668">
        <v>1896170783</v>
      </c>
      <c r="E53" s="669">
        <v>5044</v>
      </c>
      <c r="F53" s="667">
        <v>1973710623</v>
      </c>
      <c r="G53" s="668">
        <v>2524730</v>
      </c>
      <c r="H53" s="668">
        <v>0</v>
      </c>
      <c r="I53" s="668">
        <v>1971185893</v>
      </c>
      <c r="J53" s="669">
        <v>4889</v>
      </c>
      <c r="K53" s="670">
        <v>122372353</v>
      </c>
      <c r="L53" s="669">
        <v>345.3</v>
      </c>
      <c r="M53" s="670">
        <v>0</v>
      </c>
      <c r="N53" s="669">
        <v>0</v>
      </c>
      <c r="O53" s="670">
        <v>1848813540</v>
      </c>
      <c r="P53" s="669">
        <v>4543.7</v>
      </c>
      <c r="Q53" s="670">
        <v>0</v>
      </c>
      <c r="R53" s="671">
        <v>0</v>
      </c>
      <c r="T53" s="360"/>
    </row>
    <row r="54" spans="1:20" ht="18.95" customHeight="1" x14ac:dyDescent="0.25">
      <c r="A54" s="666" t="s">
        <v>189</v>
      </c>
      <c r="B54" s="667">
        <v>1709566637</v>
      </c>
      <c r="C54" s="668">
        <v>1240000</v>
      </c>
      <c r="D54" s="668">
        <v>1708326637</v>
      </c>
      <c r="E54" s="668">
        <v>4560</v>
      </c>
      <c r="F54" s="667">
        <v>1775882601</v>
      </c>
      <c r="G54" s="668">
        <v>1428000</v>
      </c>
      <c r="H54" s="668">
        <v>0</v>
      </c>
      <c r="I54" s="668">
        <v>1774454601</v>
      </c>
      <c r="J54" s="668">
        <v>4420</v>
      </c>
      <c r="K54" s="670">
        <v>62921550</v>
      </c>
      <c r="L54" s="669">
        <v>169</v>
      </c>
      <c r="M54" s="670">
        <v>0</v>
      </c>
      <c r="N54" s="669">
        <v>0</v>
      </c>
      <c r="O54" s="670">
        <v>1711533051</v>
      </c>
      <c r="P54" s="669">
        <v>4251</v>
      </c>
      <c r="Q54" s="670">
        <v>0</v>
      </c>
      <c r="R54" s="671">
        <v>0</v>
      </c>
      <c r="T54" s="360"/>
    </row>
    <row r="55" spans="1:20" ht="18.95" customHeight="1" x14ac:dyDescent="0.25">
      <c r="A55" s="666" t="s">
        <v>190</v>
      </c>
      <c r="B55" s="667">
        <v>44070120</v>
      </c>
      <c r="C55" s="668">
        <v>162510</v>
      </c>
      <c r="D55" s="668">
        <v>43907610</v>
      </c>
      <c r="E55" s="668">
        <v>90</v>
      </c>
      <c r="F55" s="667">
        <v>45506275</v>
      </c>
      <c r="G55" s="668">
        <v>188400</v>
      </c>
      <c r="H55" s="668">
        <v>0</v>
      </c>
      <c r="I55" s="668">
        <v>45317875</v>
      </c>
      <c r="J55" s="668">
        <v>87</v>
      </c>
      <c r="K55" s="670">
        <v>3634037</v>
      </c>
      <c r="L55" s="669">
        <v>10.3</v>
      </c>
      <c r="M55" s="670">
        <v>0</v>
      </c>
      <c r="N55" s="669">
        <v>0</v>
      </c>
      <c r="O55" s="670">
        <v>41683838</v>
      </c>
      <c r="P55" s="669">
        <v>76.7</v>
      </c>
      <c r="Q55" s="670">
        <v>0</v>
      </c>
      <c r="R55" s="671">
        <v>0</v>
      </c>
      <c r="T55" s="360"/>
    </row>
    <row r="56" spans="1:20" ht="18.95" customHeight="1" x14ac:dyDescent="0.25">
      <c r="A56" s="666" t="s">
        <v>191</v>
      </c>
      <c r="B56" s="667">
        <v>144844866</v>
      </c>
      <c r="C56" s="668">
        <v>908330</v>
      </c>
      <c r="D56" s="668">
        <v>143936536</v>
      </c>
      <c r="E56" s="668">
        <v>394</v>
      </c>
      <c r="F56" s="667">
        <v>152321747</v>
      </c>
      <c r="G56" s="668">
        <v>908330</v>
      </c>
      <c r="H56" s="668">
        <v>0</v>
      </c>
      <c r="I56" s="668">
        <v>151413417</v>
      </c>
      <c r="J56" s="668">
        <v>382</v>
      </c>
      <c r="K56" s="670">
        <v>55816766</v>
      </c>
      <c r="L56" s="669">
        <v>166</v>
      </c>
      <c r="M56" s="670">
        <v>0</v>
      </c>
      <c r="N56" s="669">
        <v>0</v>
      </c>
      <c r="O56" s="670">
        <v>95596651</v>
      </c>
      <c r="P56" s="669">
        <v>216</v>
      </c>
      <c r="Q56" s="670">
        <v>0</v>
      </c>
      <c r="R56" s="671">
        <v>0</v>
      </c>
      <c r="T56" s="360"/>
    </row>
    <row r="57" spans="1:20" ht="18.95" customHeight="1" x14ac:dyDescent="0.25">
      <c r="A57" s="666" t="s">
        <v>106</v>
      </c>
      <c r="B57" s="667">
        <v>51927947</v>
      </c>
      <c r="C57" s="668">
        <v>303513</v>
      </c>
      <c r="D57" s="668">
        <v>51624434</v>
      </c>
      <c r="E57" s="668">
        <v>152</v>
      </c>
      <c r="F57" s="667">
        <v>54470946</v>
      </c>
      <c r="G57" s="668">
        <v>303513</v>
      </c>
      <c r="H57" s="668">
        <v>0</v>
      </c>
      <c r="I57" s="668">
        <v>54167433</v>
      </c>
      <c r="J57" s="669">
        <v>145</v>
      </c>
      <c r="K57" s="670">
        <v>22686166</v>
      </c>
      <c r="L57" s="669">
        <v>65</v>
      </c>
      <c r="M57" s="670">
        <v>0</v>
      </c>
      <c r="N57" s="669">
        <v>0</v>
      </c>
      <c r="O57" s="670">
        <v>31481267</v>
      </c>
      <c r="P57" s="669">
        <v>80</v>
      </c>
      <c r="Q57" s="670">
        <v>0</v>
      </c>
      <c r="R57" s="671">
        <v>0</v>
      </c>
      <c r="T57" s="360"/>
    </row>
    <row r="58" spans="1:20" ht="18.95" customHeight="1" x14ac:dyDescent="0.25">
      <c r="A58" s="666" t="s">
        <v>192</v>
      </c>
      <c r="B58" s="667">
        <v>51927947</v>
      </c>
      <c r="C58" s="668">
        <v>303513</v>
      </c>
      <c r="D58" s="668">
        <v>51624434</v>
      </c>
      <c r="E58" s="668">
        <v>152</v>
      </c>
      <c r="F58" s="667">
        <v>54470946</v>
      </c>
      <c r="G58" s="668">
        <v>303513</v>
      </c>
      <c r="H58" s="668">
        <v>0</v>
      </c>
      <c r="I58" s="668">
        <v>54167433</v>
      </c>
      <c r="J58" s="668">
        <v>145</v>
      </c>
      <c r="K58" s="670">
        <v>22686166</v>
      </c>
      <c r="L58" s="669">
        <v>65</v>
      </c>
      <c r="M58" s="670">
        <v>0</v>
      </c>
      <c r="N58" s="669">
        <v>0</v>
      </c>
      <c r="O58" s="670">
        <v>31481267</v>
      </c>
      <c r="P58" s="669">
        <v>80</v>
      </c>
      <c r="Q58" s="670">
        <v>0</v>
      </c>
      <c r="R58" s="671">
        <v>0</v>
      </c>
      <c r="T58" s="360"/>
    </row>
    <row r="59" spans="1:20" ht="8.25" customHeight="1" thickBot="1" x14ac:dyDescent="0.3">
      <c r="A59" s="928"/>
      <c r="B59" s="667"/>
      <c r="C59" s="693"/>
      <c r="D59" s="668"/>
      <c r="E59" s="669"/>
      <c r="F59" s="667"/>
      <c r="G59" s="693"/>
      <c r="H59" s="668"/>
      <c r="I59" s="668"/>
      <c r="J59" s="669"/>
      <c r="K59" s="694"/>
      <c r="L59" s="695"/>
      <c r="M59" s="694"/>
      <c r="N59" s="695"/>
      <c r="O59" s="694"/>
      <c r="P59" s="695"/>
      <c r="Q59" s="694"/>
      <c r="R59" s="696"/>
      <c r="T59" s="360"/>
    </row>
    <row r="60" spans="1:20" ht="45" customHeight="1" thickBot="1" x14ac:dyDescent="0.25">
      <c r="A60" s="674" t="s">
        <v>240</v>
      </c>
      <c r="B60" s="676">
        <v>22405992749</v>
      </c>
      <c r="C60" s="676">
        <v>147102202</v>
      </c>
      <c r="D60" s="676">
        <v>22258890547</v>
      </c>
      <c r="E60" s="677">
        <v>54380.04</v>
      </c>
      <c r="F60" s="675">
        <v>23257852212</v>
      </c>
      <c r="G60" s="676">
        <v>156411081</v>
      </c>
      <c r="H60" s="676">
        <v>0</v>
      </c>
      <c r="I60" s="676">
        <v>23101441131</v>
      </c>
      <c r="J60" s="677">
        <v>52988.93</v>
      </c>
      <c r="K60" s="675">
        <v>1701725655</v>
      </c>
      <c r="L60" s="678">
        <v>4169.55</v>
      </c>
      <c r="M60" s="675">
        <v>0</v>
      </c>
      <c r="N60" s="678">
        <v>0</v>
      </c>
      <c r="O60" s="675">
        <v>21399715476</v>
      </c>
      <c r="P60" s="678">
        <v>48819.38</v>
      </c>
      <c r="Q60" s="675">
        <v>0</v>
      </c>
      <c r="R60" s="678">
        <v>0</v>
      </c>
    </row>
    <row r="61" spans="1:20" ht="18" customHeight="1" x14ac:dyDescent="0.2">
      <c r="A61" s="679" t="s">
        <v>377</v>
      </c>
    </row>
    <row r="62" spans="1:20" ht="12.75" x14ac:dyDescent="0.2">
      <c r="A62" s="66"/>
    </row>
    <row r="63" spans="1:20" s="361" customFormat="1" ht="12.75" customHeight="1" x14ac:dyDescent="0.2">
      <c r="B63" s="362"/>
      <c r="C63" s="362"/>
      <c r="D63" s="362"/>
      <c r="E63" s="362"/>
      <c r="F63" s="362"/>
      <c r="G63" s="362"/>
      <c r="H63" s="362"/>
      <c r="I63" s="362"/>
      <c r="J63" s="362"/>
      <c r="K63" s="362"/>
      <c r="L63" s="362"/>
      <c r="M63" s="362"/>
      <c r="N63" s="362"/>
      <c r="O63" s="362"/>
      <c r="P63" s="362"/>
      <c r="Q63" s="362"/>
      <c r="R63" s="362"/>
    </row>
    <row r="64" spans="1:20" s="361" customFormat="1" ht="12.75" customHeight="1" x14ac:dyDescent="0.2">
      <c r="B64" s="362"/>
      <c r="C64" s="362"/>
      <c r="D64" s="362"/>
      <c r="E64" s="362"/>
      <c r="F64" s="362"/>
      <c r="G64" s="362"/>
      <c r="H64" s="362"/>
      <c r="I64" s="362"/>
      <c r="J64" s="362"/>
    </row>
    <row r="65" spans="1:12" ht="12.75" customHeight="1" x14ac:dyDescent="0.2">
      <c r="A65" s="66"/>
    </row>
    <row r="66" spans="1:12" x14ac:dyDescent="0.25">
      <c r="K66" s="360"/>
      <c r="L66" s="360"/>
    </row>
  </sheetData>
  <mergeCells count="8">
    <mergeCell ref="A3:R3"/>
    <mergeCell ref="F5:R5"/>
    <mergeCell ref="K6:R6"/>
    <mergeCell ref="K7:L7"/>
    <mergeCell ref="M7:N7"/>
    <mergeCell ref="O7:P7"/>
    <mergeCell ref="Q7:R7"/>
    <mergeCell ref="B5:E5"/>
  </mergeCells>
  <phoneticPr fontId="0" type="noConversion"/>
  <printOptions horizontalCentered="1" verticalCentered="1"/>
  <pageMargins left="0.19685039370078741" right="0.19685039370078741" top="0.8" bottom="0.46" header="0.51181102362204722" footer="0.19685039370078741"/>
  <pageSetup paperSize="9" scale="45" pageOrder="overThenDown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zoomScale="75" zoomScaleNormal="75" workbookViewId="0">
      <pane xSplit="1" ySplit="10" topLeftCell="F35" activePane="bottomRight" state="frozen"/>
      <selection activeCell="H32" sqref="H32"/>
      <selection pane="topRight" activeCell="H32" sqref="H32"/>
      <selection pane="bottomLeft" activeCell="H32" sqref="H32"/>
      <selection pane="bottomRight" activeCell="A5" sqref="A5:R56"/>
    </sheetView>
  </sheetViews>
  <sheetFormatPr defaultColWidth="6.7109375" defaultRowHeight="15.75" x14ac:dyDescent="0.25"/>
  <cols>
    <col min="1" max="1" width="58.5703125" style="68" customWidth="1"/>
    <col min="2" max="2" width="21.42578125" style="66" customWidth="1"/>
    <col min="3" max="3" width="15.140625" style="66" customWidth="1"/>
    <col min="4" max="4" width="16.85546875" style="66" customWidth="1"/>
    <col min="5" max="5" width="8.140625" style="66" customWidth="1"/>
    <col min="6" max="6" width="20.5703125" style="66" customWidth="1"/>
    <col min="7" max="8" width="15.140625" style="66" customWidth="1"/>
    <col min="9" max="9" width="16.7109375" style="66" customWidth="1"/>
    <col min="10" max="10" width="8.5703125" style="66" customWidth="1"/>
    <col min="11" max="11" width="18.140625" style="66" customWidth="1"/>
    <col min="12" max="12" width="8.42578125" style="66" customWidth="1"/>
    <col min="13" max="13" width="19.28515625" style="66" customWidth="1"/>
    <col min="14" max="14" width="8.5703125" style="66" customWidth="1"/>
    <col min="15" max="15" width="17.85546875" style="66" customWidth="1"/>
    <col min="16" max="16" width="8" style="66" customWidth="1"/>
    <col min="17" max="17" width="14.28515625" style="66" customWidth="1"/>
    <col min="18" max="18" width="11.85546875" style="66" customWidth="1"/>
    <col min="19" max="256" width="6.7109375" style="66"/>
    <col min="257" max="257" width="58.5703125" style="66" customWidth="1"/>
    <col min="258" max="258" width="21.42578125" style="66" customWidth="1"/>
    <col min="259" max="259" width="15.140625" style="66" customWidth="1"/>
    <col min="260" max="260" width="16.85546875" style="66" customWidth="1"/>
    <col min="261" max="261" width="8.140625" style="66" customWidth="1"/>
    <col min="262" max="262" width="20.5703125" style="66" customWidth="1"/>
    <col min="263" max="264" width="15.140625" style="66" customWidth="1"/>
    <col min="265" max="265" width="16.7109375" style="66" customWidth="1"/>
    <col min="266" max="266" width="8.5703125" style="66" customWidth="1"/>
    <col min="267" max="267" width="18.140625" style="66" customWidth="1"/>
    <col min="268" max="268" width="8.42578125" style="66" customWidth="1"/>
    <col min="269" max="269" width="19.28515625" style="66" customWidth="1"/>
    <col min="270" max="270" width="8.5703125" style="66" customWidth="1"/>
    <col min="271" max="271" width="17.85546875" style="66" customWidth="1"/>
    <col min="272" max="272" width="8" style="66" customWidth="1"/>
    <col min="273" max="273" width="14.28515625" style="66" customWidth="1"/>
    <col min="274" max="274" width="11.85546875" style="66" customWidth="1"/>
    <col min="275" max="512" width="6.7109375" style="66"/>
    <col min="513" max="513" width="58.5703125" style="66" customWidth="1"/>
    <col min="514" max="514" width="21.42578125" style="66" customWidth="1"/>
    <col min="515" max="515" width="15.140625" style="66" customWidth="1"/>
    <col min="516" max="516" width="16.85546875" style="66" customWidth="1"/>
    <col min="517" max="517" width="8.140625" style="66" customWidth="1"/>
    <col min="518" max="518" width="20.5703125" style="66" customWidth="1"/>
    <col min="519" max="520" width="15.140625" style="66" customWidth="1"/>
    <col min="521" max="521" width="16.7109375" style="66" customWidth="1"/>
    <col min="522" max="522" width="8.5703125" style="66" customWidth="1"/>
    <col min="523" max="523" width="18.140625" style="66" customWidth="1"/>
    <col min="524" max="524" width="8.42578125" style="66" customWidth="1"/>
    <col min="525" max="525" width="19.28515625" style="66" customWidth="1"/>
    <col min="526" max="526" width="8.5703125" style="66" customWidth="1"/>
    <col min="527" max="527" width="17.85546875" style="66" customWidth="1"/>
    <col min="528" max="528" width="8" style="66" customWidth="1"/>
    <col min="529" max="529" width="14.28515625" style="66" customWidth="1"/>
    <col min="530" max="530" width="11.85546875" style="66" customWidth="1"/>
    <col min="531" max="768" width="6.7109375" style="66"/>
    <col min="769" max="769" width="58.5703125" style="66" customWidth="1"/>
    <col min="770" max="770" width="21.42578125" style="66" customWidth="1"/>
    <col min="771" max="771" width="15.140625" style="66" customWidth="1"/>
    <col min="772" max="772" width="16.85546875" style="66" customWidth="1"/>
    <col min="773" max="773" width="8.140625" style="66" customWidth="1"/>
    <col min="774" max="774" width="20.5703125" style="66" customWidth="1"/>
    <col min="775" max="776" width="15.140625" style="66" customWidth="1"/>
    <col min="777" max="777" width="16.7109375" style="66" customWidth="1"/>
    <col min="778" max="778" width="8.5703125" style="66" customWidth="1"/>
    <col min="779" max="779" width="18.140625" style="66" customWidth="1"/>
    <col min="780" max="780" width="8.42578125" style="66" customWidth="1"/>
    <col min="781" max="781" width="19.28515625" style="66" customWidth="1"/>
    <col min="782" max="782" width="8.5703125" style="66" customWidth="1"/>
    <col min="783" max="783" width="17.85546875" style="66" customWidth="1"/>
    <col min="784" max="784" width="8" style="66" customWidth="1"/>
    <col min="785" max="785" width="14.28515625" style="66" customWidth="1"/>
    <col min="786" max="786" width="11.85546875" style="66" customWidth="1"/>
    <col min="787" max="1024" width="6.7109375" style="66"/>
    <col min="1025" max="1025" width="58.5703125" style="66" customWidth="1"/>
    <col min="1026" max="1026" width="21.42578125" style="66" customWidth="1"/>
    <col min="1027" max="1027" width="15.140625" style="66" customWidth="1"/>
    <col min="1028" max="1028" width="16.85546875" style="66" customWidth="1"/>
    <col min="1029" max="1029" width="8.140625" style="66" customWidth="1"/>
    <col min="1030" max="1030" width="20.5703125" style="66" customWidth="1"/>
    <col min="1031" max="1032" width="15.140625" style="66" customWidth="1"/>
    <col min="1033" max="1033" width="16.7109375" style="66" customWidth="1"/>
    <col min="1034" max="1034" width="8.5703125" style="66" customWidth="1"/>
    <col min="1035" max="1035" width="18.140625" style="66" customWidth="1"/>
    <col min="1036" max="1036" width="8.42578125" style="66" customWidth="1"/>
    <col min="1037" max="1037" width="19.28515625" style="66" customWidth="1"/>
    <col min="1038" max="1038" width="8.5703125" style="66" customWidth="1"/>
    <col min="1039" max="1039" width="17.85546875" style="66" customWidth="1"/>
    <col min="1040" max="1040" width="8" style="66" customWidth="1"/>
    <col min="1041" max="1041" width="14.28515625" style="66" customWidth="1"/>
    <col min="1042" max="1042" width="11.85546875" style="66" customWidth="1"/>
    <col min="1043" max="1280" width="6.7109375" style="66"/>
    <col min="1281" max="1281" width="58.5703125" style="66" customWidth="1"/>
    <col min="1282" max="1282" width="21.42578125" style="66" customWidth="1"/>
    <col min="1283" max="1283" width="15.140625" style="66" customWidth="1"/>
    <col min="1284" max="1284" width="16.85546875" style="66" customWidth="1"/>
    <col min="1285" max="1285" width="8.140625" style="66" customWidth="1"/>
    <col min="1286" max="1286" width="20.5703125" style="66" customWidth="1"/>
    <col min="1287" max="1288" width="15.140625" style="66" customWidth="1"/>
    <col min="1289" max="1289" width="16.7109375" style="66" customWidth="1"/>
    <col min="1290" max="1290" width="8.5703125" style="66" customWidth="1"/>
    <col min="1291" max="1291" width="18.140625" style="66" customWidth="1"/>
    <col min="1292" max="1292" width="8.42578125" style="66" customWidth="1"/>
    <col min="1293" max="1293" width="19.28515625" style="66" customWidth="1"/>
    <col min="1294" max="1294" width="8.5703125" style="66" customWidth="1"/>
    <col min="1295" max="1295" width="17.85546875" style="66" customWidth="1"/>
    <col min="1296" max="1296" width="8" style="66" customWidth="1"/>
    <col min="1297" max="1297" width="14.28515625" style="66" customWidth="1"/>
    <col min="1298" max="1298" width="11.85546875" style="66" customWidth="1"/>
    <col min="1299" max="1536" width="6.7109375" style="66"/>
    <col min="1537" max="1537" width="58.5703125" style="66" customWidth="1"/>
    <col min="1538" max="1538" width="21.42578125" style="66" customWidth="1"/>
    <col min="1539" max="1539" width="15.140625" style="66" customWidth="1"/>
    <col min="1540" max="1540" width="16.85546875" style="66" customWidth="1"/>
    <col min="1541" max="1541" width="8.140625" style="66" customWidth="1"/>
    <col min="1542" max="1542" width="20.5703125" style="66" customWidth="1"/>
    <col min="1543" max="1544" width="15.140625" style="66" customWidth="1"/>
    <col min="1545" max="1545" width="16.7109375" style="66" customWidth="1"/>
    <col min="1546" max="1546" width="8.5703125" style="66" customWidth="1"/>
    <col min="1547" max="1547" width="18.140625" style="66" customWidth="1"/>
    <col min="1548" max="1548" width="8.42578125" style="66" customWidth="1"/>
    <col min="1549" max="1549" width="19.28515625" style="66" customWidth="1"/>
    <col min="1550" max="1550" width="8.5703125" style="66" customWidth="1"/>
    <col min="1551" max="1551" width="17.85546875" style="66" customWidth="1"/>
    <col min="1552" max="1552" width="8" style="66" customWidth="1"/>
    <col min="1553" max="1553" width="14.28515625" style="66" customWidth="1"/>
    <col min="1554" max="1554" width="11.85546875" style="66" customWidth="1"/>
    <col min="1555" max="1792" width="6.7109375" style="66"/>
    <col min="1793" max="1793" width="58.5703125" style="66" customWidth="1"/>
    <col min="1794" max="1794" width="21.42578125" style="66" customWidth="1"/>
    <col min="1795" max="1795" width="15.140625" style="66" customWidth="1"/>
    <col min="1796" max="1796" width="16.85546875" style="66" customWidth="1"/>
    <col min="1797" max="1797" width="8.140625" style="66" customWidth="1"/>
    <col min="1798" max="1798" width="20.5703125" style="66" customWidth="1"/>
    <col min="1799" max="1800" width="15.140625" style="66" customWidth="1"/>
    <col min="1801" max="1801" width="16.7109375" style="66" customWidth="1"/>
    <col min="1802" max="1802" width="8.5703125" style="66" customWidth="1"/>
    <col min="1803" max="1803" width="18.140625" style="66" customWidth="1"/>
    <col min="1804" max="1804" width="8.42578125" style="66" customWidth="1"/>
    <col min="1805" max="1805" width="19.28515625" style="66" customWidth="1"/>
    <col min="1806" max="1806" width="8.5703125" style="66" customWidth="1"/>
    <col min="1807" max="1807" width="17.85546875" style="66" customWidth="1"/>
    <col min="1808" max="1808" width="8" style="66" customWidth="1"/>
    <col min="1809" max="1809" width="14.28515625" style="66" customWidth="1"/>
    <col min="1810" max="1810" width="11.85546875" style="66" customWidth="1"/>
    <col min="1811" max="2048" width="6.7109375" style="66"/>
    <col min="2049" max="2049" width="58.5703125" style="66" customWidth="1"/>
    <col min="2050" max="2050" width="21.42578125" style="66" customWidth="1"/>
    <col min="2051" max="2051" width="15.140625" style="66" customWidth="1"/>
    <col min="2052" max="2052" width="16.85546875" style="66" customWidth="1"/>
    <col min="2053" max="2053" width="8.140625" style="66" customWidth="1"/>
    <col min="2054" max="2054" width="20.5703125" style="66" customWidth="1"/>
    <col min="2055" max="2056" width="15.140625" style="66" customWidth="1"/>
    <col min="2057" max="2057" width="16.7109375" style="66" customWidth="1"/>
    <col min="2058" max="2058" width="8.5703125" style="66" customWidth="1"/>
    <col min="2059" max="2059" width="18.140625" style="66" customWidth="1"/>
    <col min="2060" max="2060" width="8.42578125" style="66" customWidth="1"/>
    <col min="2061" max="2061" width="19.28515625" style="66" customWidth="1"/>
    <col min="2062" max="2062" width="8.5703125" style="66" customWidth="1"/>
    <col min="2063" max="2063" width="17.85546875" style="66" customWidth="1"/>
    <col min="2064" max="2064" width="8" style="66" customWidth="1"/>
    <col min="2065" max="2065" width="14.28515625" style="66" customWidth="1"/>
    <col min="2066" max="2066" width="11.85546875" style="66" customWidth="1"/>
    <col min="2067" max="2304" width="6.7109375" style="66"/>
    <col min="2305" max="2305" width="58.5703125" style="66" customWidth="1"/>
    <col min="2306" max="2306" width="21.42578125" style="66" customWidth="1"/>
    <col min="2307" max="2307" width="15.140625" style="66" customWidth="1"/>
    <col min="2308" max="2308" width="16.85546875" style="66" customWidth="1"/>
    <col min="2309" max="2309" width="8.140625" style="66" customWidth="1"/>
    <col min="2310" max="2310" width="20.5703125" style="66" customWidth="1"/>
    <col min="2311" max="2312" width="15.140625" style="66" customWidth="1"/>
    <col min="2313" max="2313" width="16.7109375" style="66" customWidth="1"/>
    <col min="2314" max="2314" width="8.5703125" style="66" customWidth="1"/>
    <col min="2315" max="2315" width="18.140625" style="66" customWidth="1"/>
    <col min="2316" max="2316" width="8.42578125" style="66" customWidth="1"/>
    <col min="2317" max="2317" width="19.28515625" style="66" customWidth="1"/>
    <col min="2318" max="2318" width="8.5703125" style="66" customWidth="1"/>
    <col min="2319" max="2319" width="17.85546875" style="66" customWidth="1"/>
    <col min="2320" max="2320" width="8" style="66" customWidth="1"/>
    <col min="2321" max="2321" width="14.28515625" style="66" customWidth="1"/>
    <col min="2322" max="2322" width="11.85546875" style="66" customWidth="1"/>
    <col min="2323" max="2560" width="6.7109375" style="66"/>
    <col min="2561" max="2561" width="58.5703125" style="66" customWidth="1"/>
    <col min="2562" max="2562" width="21.42578125" style="66" customWidth="1"/>
    <col min="2563" max="2563" width="15.140625" style="66" customWidth="1"/>
    <col min="2564" max="2564" width="16.85546875" style="66" customWidth="1"/>
    <col min="2565" max="2565" width="8.140625" style="66" customWidth="1"/>
    <col min="2566" max="2566" width="20.5703125" style="66" customWidth="1"/>
    <col min="2567" max="2568" width="15.140625" style="66" customWidth="1"/>
    <col min="2569" max="2569" width="16.7109375" style="66" customWidth="1"/>
    <col min="2570" max="2570" width="8.5703125" style="66" customWidth="1"/>
    <col min="2571" max="2571" width="18.140625" style="66" customWidth="1"/>
    <col min="2572" max="2572" width="8.42578125" style="66" customWidth="1"/>
    <col min="2573" max="2573" width="19.28515625" style="66" customWidth="1"/>
    <col min="2574" max="2574" width="8.5703125" style="66" customWidth="1"/>
    <col min="2575" max="2575" width="17.85546875" style="66" customWidth="1"/>
    <col min="2576" max="2576" width="8" style="66" customWidth="1"/>
    <col min="2577" max="2577" width="14.28515625" style="66" customWidth="1"/>
    <col min="2578" max="2578" width="11.85546875" style="66" customWidth="1"/>
    <col min="2579" max="2816" width="6.7109375" style="66"/>
    <col min="2817" max="2817" width="58.5703125" style="66" customWidth="1"/>
    <col min="2818" max="2818" width="21.42578125" style="66" customWidth="1"/>
    <col min="2819" max="2819" width="15.140625" style="66" customWidth="1"/>
    <col min="2820" max="2820" width="16.85546875" style="66" customWidth="1"/>
    <col min="2821" max="2821" width="8.140625" style="66" customWidth="1"/>
    <col min="2822" max="2822" width="20.5703125" style="66" customWidth="1"/>
    <col min="2823" max="2824" width="15.140625" style="66" customWidth="1"/>
    <col min="2825" max="2825" width="16.7109375" style="66" customWidth="1"/>
    <col min="2826" max="2826" width="8.5703125" style="66" customWidth="1"/>
    <col min="2827" max="2827" width="18.140625" style="66" customWidth="1"/>
    <col min="2828" max="2828" width="8.42578125" style="66" customWidth="1"/>
    <col min="2829" max="2829" width="19.28515625" style="66" customWidth="1"/>
    <col min="2830" max="2830" width="8.5703125" style="66" customWidth="1"/>
    <col min="2831" max="2831" width="17.85546875" style="66" customWidth="1"/>
    <col min="2832" max="2832" width="8" style="66" customWidth="1"/>
    <col min="2833" max="2833" width="14.28515625" style="66" customWidth="1"/>
    <col min="2834" max="2834" width="11.85546875" style="66" customWidth="1"/>
    <col min="2835" max="3072" width="6.7109375" style="66"/>
    <col min="3073" max="3073" width="58.5703125" style="66" customWidth="1"/>
    <col min="3074" max="3074" width="21.42578125" style="66" customWidth="1"/>
    <col min="3075" max="3075" width="15.140625" style="66" customWidth="1"/>
    <col min="3076" max="3076" width="16.85546875" style="66" customWidth="1"/>
    <col min="3077" max="3077" width="8.140625" style="66" customWidth="1"/>
    <col min="3078" max="3078" width="20.5703125" style="66" customWidth="1"/>
    <col min="3079" max="3080" width="15.140625" style="66" customWidth="1"/>
    <col min="3081" max="3081" width="16.7109375" style="66" customWidth="1"/>
    <col min="3082" max="3082" width="8.5703125" style="66" customWidth="1"/>
    <col min="3083" max="3083" width="18.140625" style="66" customWidth="1"/>
    <col min="3084" max="3084" width="8.42578125" style="66" customWidth="1"/>
    <col min="3085" max="3085" width="19.28515625" style="66" customWidth="1"/>
    <col min="3086" max="3086" width="8.5703125" style="66" customWidth="1"/>
    <col min="3087" max="3087" width="17.85546875" style="66" customWidth="1"/>
    <col min="3088" max="3088" width="8" style="66" customWidth="1"/>
    <col min="3089" max="3089" width="14.28515625" style="66" customWidth="1"/>
    <col min="3090" max="3090" width="11.85546875" style="66" customWidth="1"/>
    <col min="3091" max="3328" width="6.7109375" style="66"/>
    <col min="3329" max="3329" width="58.5703125" style="66" customWidth="1"/>
    <col min="3330" max="3330" width="21.42578125" style="66" customWidth="1"/>
    <col min="3331" max="3331" width="15.140625" style="66" customWidth="1"/>
    <col min="3332" max="3332" width="16.85546875" style="66" customWidth="1"/>
    <col min="3333" max="3333" width="8.140625" style="66" customWidth="1"/>
    <col min="3334" max="3334" width="20.5703125" style="66" customWidth="1"/>
    <col min="3335" max="3336" width="15.140625" style="66" customWidth="1"/>
    <col min="3337" max="3337" width="16.7109375" style="66" customWidth="1"/>
    <col min="3338" max="3338" width="8.5703125" style="66" customWidth="1"/>
    <col min="3339" max="3339" width="18.140625" style="66" customWidth="1"/>
    <col min="3340" max="3340" width="8.42578125" style="66" customWidth="1"/>
    <col min="3341" max="3341" width="19.28515625" style="66" customWidth="1"/>
    <col min="3342" max="3342" width="8.5703125" style="66" customWidth="1"/>
    <col min="3343" max="3343" width="17.85546875" style="66" customWidth="1"/>
    <col min="3344" max="3344" width="8" style="66" customWidth="1"/>
    <col min="3345" max="3345" width="14.28515625" style="66" customWidth="1"/>
    <col min="3346" max="3346" width="11.85546875" style="66" customWidth="1"/>
    <col min="3347" max="3584" width="6.7109375" style="66"/>
    <col min="3585" max="3585" width="58.5703125" style="66" customWidth="1"/>
    <col min="3586" max="3586" width="21.42578125" style="66" customWidth="1"/>
    <col min="3587" max="3587" width="15.140625" style="66" customWidth="1"/>
    <col min="3588" max="3588" width="16.85546875" style="66" customWidth="1"/>
    <col min="3589" max="3589" width="8.140625" style="66" customWidth="1"/>
    <col min="3590" max="3590" width="20.5703125" style="66" customWidth="1"/>
    <col min="3591" max="3592" width="15.140625" style="66" customWidth="1"/>
    <col min="3593" max="3593" width="16.7109375" style="66" customWidth="1"/>
    <col min="3594" max="3594" width="8.5703125" style="66" customWidth="1"/>
    <col min="3595" max="3595" width="18.140625" style="66" customWidth="1"/>
    <col min="3596" max="3596" width="8.42578125" style="66" customWidth="1"/>
    <col min="3597" max="3597" width="19.28515625" style="66" customWidth="1"/>
    <col min="3598" max="3598" width="8.5703125" style="66" customWidth="1"/>
    <col min="3599" max="3599" width="17.85546875" style="66" customWidth="1"/>
    <col min="3600" max="3600" width="8" style="66" customWidth="1"/>
    <col min="3601" max="3601" width="14.28515625" style="66" customWidth="1"/>
    <col min="3602" max="3602" width="11.85546875" style="66" customWidth="1"/>
    <col min="3603" max="3840" width="6.7109375" style="66"/>
    <col min="3841" max="3841" width="58.5703125" style="66" customWidth="1"/>
    <col min="3842" max="3842" width="21.42578125" style="66" customWidth="1"/>
    <col min="3843" max="3843" width="15.140625" style="66" customWidth="1"/>
    <col min="3844" max="3844" width="16.85546875" style="66" customWidth="1"/>
    <col min="3845" max="3845" width="8.140625" style="66" customWidth="1"/>
    <col min="3846" max="3846" width="20.5703125" style="66" customWidth="1"/>
    <col min="3847" max="3848" width="15.140625" style="66" customWidth="1"/>
    <col min="3849" max="3849" width="16.7109375" style="66" customWidth="1"/>
    <col min="3850" max="3850" width="8.5703125" style="66" customWidth="1"/>
    <col min="3851" max="3851" width="18.140625" style="66" customWidth="1"/>
    <col min="3852" max="3852" width="8.42578125" style="66" customWidth="1"/>
    <col min="3853" max="3853" width="19.28515625" style="66" customWidth="1"/>
    <col min="3854" max="3854" width="8.5703125" style="66" customWidth="1"/>
    <col min="3855" max="3855" width="17.85546875" style="66" customWidth="1"/>
    <col min="3856" max="3856" width="8" style="66" customWidth="1"/>
    <col min="3857" max="3857" width="14.28515625" style="66" customWidth="1"/>
    <col min="3858" max="3858" width="11.85546875" style="66" customWidth="1"/>
    <col min="3859" max="4096" width="6.7109375" style="66"/>
    <col min="4097" max="4097" width="58.5703125" style="66" customWidth="1"/>
    <col min="4098" max="4098" width="21.42578125" style="66" customWidth="1"/>
    <col min="4099" max="4099" width="15.140625" style="66" customWidth="1"/>
    <col min="4100" max="4100" width="16.85546875" style="66" customWidth="1"/>
    <col min="4101" max="4101" width="8.140625" style="66" customWidth="1"/>
    <col min="4102" max="4102" width="20.5703125" style="66" customWidth="1"/>
    <col min="4103" max="4104" width="15.140625" style="66" customWidth="1"/>
    <col min="4105" max="4105" width="16.7109375" style="66" customWidth="1"/>
    <col min="4106" max="4106" width="8.5703125" style="66" customWidth="1"/>
    <col min="4107" max="4107" width="18.140625" style="66" customWidth="1"/>
    <col min="4108" max="4108" width="8.42578125" style="66" customWidth="1"/>
    <col min="4109" max="4109" width="19.28515625" style="66" customWidth="1"/>
    <col min="4110" max="4110" width="8.5703125" style="66" customWidth="1"/>
    <col min="4111" max="4111" width="17.85546875" style="66" customWidth="1"/>
    <col min="4112" max="4112" width="8" style="66" customWidth="1"/>
    <col min="4113" max="4113" width="14.28515625" style="66" customWidth="1"/>
    <col min="4114" max="4114" width="11.85546875" style="66" customWidth="1"/>
    <col min="4115" max="4352" width="6.7109375" style="66"/>
    <col min="4353" max="4353" width="58.5703125" style="66" customWidth="1"/>
    <col min="4354" max="4354" width="21.42578125" style="66" customWidth="1"/>
    <col min="4355" max="4355" width="15.140625" style="66" customWidth="1"/>
    <col min="4356" max="4356" width="16.85546875" style="66" customWidth="1"/>
    <col min="4357" max="4357" width="8.140625" style="66" customWidth="1"/>
    <col min="4358" max="4358" width="20.5703125" style="66" customWidth="1"/>
    <col min="4359" max="4360" width="15.140625" style="66" customWidth="1"/>
    <col min="4361" max="4361" width="16.7109375" style="66" customWidth="1"/>
    <col min="4362" max="4362" width="8.5703125" style="66" customWidth="1"/>
    <col min="4363" max="4363" width="18.140625" style="66" customWidth="1"/>
    <col min="4364" max="4364" width="8.42578125" style="66" customWidth="1"/>
    <col min="4365" max="4365" width="19.28515625" style="66" customWidth="1"/>
    <col min="4366" max="4366" width="8.5703125" style="66" customWidth="1"/>
    <col min="4367" max="4367" width="17.85546875" style="66" customWidth="1"/>
    <col min="4368" max="4368" width="8" style="66" customWidth="1"/>
    <col min="4369" max="4369" width="14.28515625" style="66" customWidth="1"/>
    <col min="4370" max="4370" width="11.85546875" style="66" customWidth="1"/>
    <col min="4371" max="4608" width="6.7109375" style="66"/>
    <col min="4609" max="4609" width="58.5703125" style="66" customWidth="1"/>
    <col min="4610" max="4610" width="21.42578125" style="66" customWidth="1"/>
    <col min="4611" max="4611" width="15.140625" style="66" customWidth="1"/>
    <col min="4612" max="4612" width="16.85546875" style="66" customWidth="1"/>
    <col min="4613" max="4613" width="8.140625" style="66" customWidth="1"/>
    <col min="4614" max="4614" width="20.5703125" style="66" customWidth="1"/>
    <col min="4615" max="4616" width="15.140625" style="66" customWidth="1"/>
    <col min="4617" max="4617" width="16.7109375" style="66" customWidth="1"/>
    <col min="4618" max="4618" width="8.5703125" style="66" customWidth="1"/>
    <col min="4619" max="4619" width="18.140625" style="66" customWidth="1"/>
    <col min="4620" max="4620" width="8.42578125" style="66" customWidth="1"/>
    <col min="4621" max="4621" width="19.28515625" style="66" customWidth="1"/>
    <col min="4622" max="4622" width="8.5703125" style="66" customWidth="1"/>
    <col min="4623" max="4623" width="17.85546875" style="66" customWidth="1"/>
    <col min="4624" max="4624" width="8" style="66" customWidth="1"/>
    <col min="4625" max="4625" width="14.28515625" style="66" customWidth="1"/>
    <col min="4626" max="4626" width="11.85546875" style="66" customWidth="1"/>
    <col min="4627" max="4864" width="6.7109375" style="66"/>
    <col min="4865" max="4865" width="58.5703125" style="66" customWidth="1"/>
    <col min="4866" max="4866" width="21.42578125" style="66" customWidth="1"/>
    <col min="4867" max="4867" width="15.140625" style="66" customWidth="1"/>
    <col min="4868" max="4868" width="16.85546875" style="66" customWidth="1"/>
    <col min="4869" max="4869" width="8.140625" style="66" customWidth="1"/>
    <col min="4870" max="4870" width="20.5703125" style="66" customWidth="1"/>
    <col min="4871" max="4872" width="15.140625" style="66" customWidth="1"/>
    <col min="4873" max="4873" width="16.7109375" style="66" customWidth="1"/>
    <col min="4874" max="4874" width="8.5703125" style="66" customWidth="1"/>
    <col min="4875" max="4875" width="18.140625" style="66" customWidth="1"/>
    <col min="4876" max="4876" width="8.42578125" style="66" customWidth="1"/>
    <col min="4877" max="4877" width="19.28515625" style="66" customWidth="1"/>
    <col min="4878" max="4878" width="8.5703125" style="66" customWidth="1"/>
    <col min="4879" max="4879" width="17.85546875" style="66" customWidth="1"/>
    <col min="4880" max="4880" width="8" style="66" customWidth="1"/>
    <col min="4881" max="4881" width="14.28515625" style="66" customWidth="1"/>
    <col min="4882" max="4882" width="11.85546875" style="66" customWidth="1"/>
    <col min="4883" max="5120" width="6.7109375" style="66"/>
    <col min="5121" max="5121" width="58.5703125" style="66" customWidth="1"/>
    <col min="5122" max="5122" width="21.42578125" style="66" customWidth="1"/>
    <col min="5123" max="5123" width="15.140625" style="66" customWidth="1"/>
    <col min="5124" max="5124" width="16.85546875" style="66" customWidth="1"/>
    <col min="5125" max="5125" width="8.140625" style="66" customWidth="1"/>
    <col min="5126" max="5126" width="20.5703125" style="66" customWidth="1"/>
    <col min="5127" max="5128" width="15.140625" style="66" customWidth="1"/>
    <col min="5129" max="5129" width="16.7109375" style="66" customWidth="1"/>
    <col min="5130" max="5130" width="8.5703125" style="66" customWidth="1"/>
    <col min="5131" max="5131" width="18.140625" style="66" customWidth="1"/>
    <col min="5132" max="5132" width="8.42578125" style="66" customWidth="1"/>
    <col min="5133" max="5133" width="19.28515625" style="66" customWidth="1"/>
    <col min="5134" max="5134" width="8.5703125" style="66" customWidth="1"/>
    <col min="5135" max="5135" width="17.85546875" style="66" customWidth="1"/>
    <col min="5136" max="5136" width="8" style="66" customWidth="1"/>
    <col min="5137" max="5137" width="14.28515625" style="66" customWidth="1"/>
    <col min="5138" max="5138" width="11.85546875" style="66" customWidth="1"/>
    <col min="5139" max="5376" width="6.7109375" style="66"/>
    <col min="5377" max="5377" width="58.5703125" style="66" customWidth="1"/>
    <col min="5378" max="5378" width="21.42578125" style="66" customWidth="1"/>
    <col min="5379" max="5379" width="15.140625" style="66" customWidth="1"/>
    <col min="5380" max="5380" width="16.85546875" style="66" customWidth="1"/>
    <col min="5381" max="5381" width="8.140625" style="66" customWidth="1"/>
    <col min="5382" max="5382" width="20.5703125" style="66" customWidth="1"/>
    <col min="5383" max="5384" width="15.140625" style="66" customWidth="1"/>
    <col min="5385" max="5385" width="16.7109375" style="66" customWidth="1"/>
    <col min="5386" max="5386" width="8.5703125" style="66" customWidth="1"/>
    <col min="5387" max="5387" width="18.140625" style="66" customWidth="1"/>
    <col min="5388" max="5388" width="8.42578125" style="66" customWidth="1"/>
    <col min="5389" max="5389" width="19.28515625" style="66" customWidth="1"/>
    <col min="5390" max="5390" width="8.5703125" style="66" customWidth="1"/>
    <col min="5391" max="5391" width="17.85546875" style="66" customWidth="1"/>
    <col min="5392" max="5392" width="8" style="66" customWidth="1"/>
    <col min="5393" max="5393" width="14.28515625" style="66" customWidth="1"/>
    <col min="5394" max="5394" width="11.85546875" style="66" customWidth="1"/>
    <col min="5395" max="5632" width="6.7109375" style="66"/>
    <col min="5633" max="5633" width="58.5703125" style="66" customWidth="1"/>
    <col min="5634" max="5634" width="21.42578125" style="66" customWidth="1"/>
    <col min="5635" max="5635" width="15.140625" style="66" customWidth="1"/>
    <col min="5636" max="5636" width="16.85546875" style="66" customWidth="1"/>
    <col min="5637" max="5637" width="8.140625" style="66" customWidth="1"/>
    <col min="5638" max="5638" width="20.5703125" style="66" customWidth="1"/>
    <col min="5639" max="5640" width="15.140625" style="66" customWidth="1"/>
    <col min="5641" max="5641" width="16.7109375" style="66" customWidth="1"/>
    <col min="5642" max="5642" width="8.5703125" style="66" customWidth="1"/>
    <col min="5643" max="5643" width="18.140625" style="66" customWidth="1"/>
    <col min="5644" max="5644" width="8.42578125" style="66" customWidth="1"/>
    <col min="5645" max="5645" width="19.28515625" style="66" customWidth="1"/>
    <col min="5646" max="5646" width="8.5703125" style="66" customWidth="1"/>
    <col min="5647" max="5647" width="17.85546875" style="66" customWidth="1"/>
    <col min="5648" max="5648" width="8" style="66" customWidth="1"/>
    <col min="5649" max="5649" width="14.28515625" style="66" customWidth="1"/>
    <col min="5650" max="5650" width="11.85546875" style="66" customWidth="1"/>
    <col min="5651" max="5888" width="6.7109375" style="66"/>
    <col min="5889" max="5889" width="58.5703125" style="66" customWidth="1"/>
    <col min="5890" max="5890" width="21.42578125" style="66" customWidth="1"/>
    <col min="5891" max="5891" width="15.140625" style="66" customWidth="1"/>
    <col min="5892" max="5892" width="16.85546875" style="66" customWidth="1"/>
    <col min="5893" max="5893" width="8.140625" style="66" customWidth="1"/>
    <col min="5894" max="5894" width="20.5703125" style="66" customWidth="1"/>
    <col min="5895" max="5896" width="15.140625" style="66" customWidth="1"/>
    <col min="5897" max="5897" width="16.7109375" style="66" customWidth="1"/>
    <col min="5898" max="5898" width="8.5703125" style="66" customWidth="1"/>
    <col min="5899" max="5899" width="18.140625" style="66" customWidth="1"/>
    <col min="5900" max="5900" width="8.42578125" style="66" customWidth="1"/>
    <col min="5901" max="5901" width="19.28515625" style="66" customWidth="1"/>
    <col min="5902" max="5902" width="8.5703125" style="66" customWidth="1"/>
    <col min="5903" max="5903" width="17.85546875" style="66" customWidth="1"/>
    <col min="5904" max="5904" width="8" style="66" customWidth="1"/>
    <col min="5905" max="5905" width="14.28515625" style="66" customWidth="1"/>
    <col min="5906" max="5906" width="11.85546875" style="66" customWidth="1"/>
    <col min="5907" max="6144" width="6.7109375" style="66"/>
    <col min="6145" max="6145" width="58.5703125" style="66" customWidth="1"/>
    <col min="6146" max="6146" width="21.42578125" style="66" customWidth="1"/>
    <col min="6147" max="6147" width="15.140625" style="66" customWidth="1"/>
    <col min="6148" max="6148" width="16.85546875" style="66" customWidth="1"/>
    <col min="6149" max="6149" width="8.140625" style="66" customWidth="1"/>
    <col min="6150" max="6150" width="20.5703125" style="66" customWidth="1"/>
    <col min="6151" max="6152" width="15.140625" style="66" customWidth="1"/>
    <col min="6153" max="6153" width="16.7109375" style="66" customWidth="1"/>
    <col min="6154" max="6154" width="8.5703125" style="66" customWidth="1"/>
    <col min="6155" max="6155" width="18.140625" style="66" customWidth="1"/>
    <col min="6156" max="6156" width="8.42578125" style="66" customWidth="1"/>
    <col min="6157" max="6157" width="19.28515625" style="66" customWidth="1"/>
    <col min="6158" max="6158" width="8.5703125" style="66" customWidth="1"/>
    <col min="6159" max="6159" width="17.85546875" style="66" customWidth="1"/>
    <col min="6160" max="6160" width="8" style="66" customWidth="1"/>
    <col min="6161" max="6161" width="14.28515625" style="66" customWidth="1"/>
    <col min="6162" max="6162" width="11.85546875" style="66" customWidth="1"/>
    <col min="6163" max="6400" width="6.7109375" style="66"/>
    <col min="6401" max="6401" width="58.5703125" style="66" customWidth="1"/>
    <col min="6402" max="6402" width="21.42578125" style="66" customWidth="1"/>
    <col min="6403" max="6403" width="15.140625" style="66" customWidth="1"/>
    <col min="6404" max="6404" width="16.85546875" style="66" customWidth="1"/>
    <col min="6405" max="6405" width="8.140625" style="66" customWidth="1"/>
    <col min="6406" max="6406" width="20.5703125" style="66" customWidth="1"/>
    <col min="6407" max="6408" width="15.140625" style="66" customWidth="1"/>
    <col min="6409" max="6409" width="16.7109375" style="66" customWidth="1"/>
    <col min="6410" max="6410" width="8.5703125" style="66" customWidth="1"/>
    <col min="6411" max="6411" width="18.140625" style="66" customWidth="1"/>
    <col min="6412" max="6412" width="8.42578125" style="66" customWidth="1"/>
    <col min="6413" max="6413" width="19.28515625" style="66" customWidth="1"/>
    <col min="6414" max="6414" width="8.5703125" style="66" customWidth="1"/>
    <col min="6415" max="6415" width="17.85546875" style="66" customWidth="1"/>
    <col min="6416" max="6416" width="8" style="66" customWidth="1"/>
    <col min="6417" max="6417" width="14.28515625" style="66" customWidth="1"/>
    <col min="6418" max="6418" width="11.85546875" style="66" customWidth="1"/>
    <col min="6419" max="6656" width="6.7109375" style="66"/>
    <col min="6657" max="6657" width="58.5703125" style="66" customWidth="1"/>
    <col min="6658" max="6658" width="21.42578125" style="66" customWidth="1"/>
    <col min="6659" max="6659" width="15.140625" style="66" customWidth="1"/>
    <col min="6660" max="6660" width="16.85546875" style="66" customWidth="1"/>
    <col min="6661" max="6661" width="8.140625" style="66" customWidth="1"/>
    <col min="6662" max="6662" width="20.5703125" style="66" customWidth="1"/>
    <col min="6663" max="6664" width="15.140625" style="66" customWidth="1"/>
    <col min="6665" max="6665" width="16.7109375" style="66" customWidth="1"/>
    <col min="6666" max="6666" width="8.5703125" style="66" customWidth="1"/>
    <col min="6667" max="6667" width="18.140625" style="66" customWidth="1"/>
    <col min="6668" max="6668" width="8.42578125" style="66" customWidth="1"/>
    <col min="6669" max="6669" width="19.28515625" style="66" customWidth="1"/>
    <col min="6670" max="6670" width="8.5703125" style="66" customWidth="1"/>
    <col min="6671" max="6671" width="17.85546875" style="66" customWidth="1"/>
    <col min="6672" max="6672" width="8" style="66" customWidth="1"/>
    <col min="6673" max="6673" width="14.28515625" style="66" customWidth="1"/>
    <col min="6674" max="6674" width="11.85546875" style="66" customWidth="1"/>
    <col min="6675" max="6912" width="6.7109375" style="66"/>
    <col min="6913" max="6913" width="58.5703125" style="66" customWidth="1"/>
    <col min="6914" max="6914" width="21.42578125" style="66" customWidth="1"/>
    <col min="6915" max="6915" width="15.140625" style="66" customWidth="1"/>
    <col min="6916" max="6916" width="16.85546875" style="66" customWidth="1"/>
    <col min="6917" max="6917" width="8.140625" style="66" customWidth="1"/>
    <col min="6918" max="6918" width="20.5703125" style="66" customWidth="1"/>
    <col min="6919" max="6920" width="15.140625" style="66" customWidth="1"/>
    <col min="6921" max="6921" width="16.7109375" style="66" customWidth="1"/>
    <col min="6922" max="6922" width="8.5703125" style="66" customWidth="1"/>
    <col min="6923" max="6923" width="18.140625" style="66" customWidth="1"/>
    <col min="6924" max="6924" width="8.42578125" style="66" customWidth="1"/>
    <col min="6925" max="6925" width="19.28515625" style="66" customWidth="1"/>
    <col min="6926" max="6926" width="8.5703125" style="66" customWidth="1"/>
    <col min="6927" max="6927" width="17.85546875" style="66" customWidth="1"/>
    <col min="6928" max="6928" width="8" style="66" customWidth="1"/>
    <col min="6929" max="6929" width="14.28515625" style="66" customWidth="1"/>
    <col min="6930" max="6930" width="11.85546875" style="66" customWidth="1"/>
    <col min="6931" max="7168" width="6.7109375" style="66"/>
    <col min="7169" max="7169" width="58.5703125" style="66" customWidth="1"/>
    <col min="7170" max="7170" width="21.42578125" style="66" customWidth="1"/>
    <col min="7171" max="7171" width="15.140625" style="66" customWidth="1"/>
    <col min="7172" max="7172" width="16.85546875" style="66" customWidth="1"/>
    <col min="7173" max="7173" width="8.140625" style="66" customWidth="1"/>
    <col min="7174" max="7174" width="20.5703125" style="66" customWidth="1"/>
    <col min="7175" max="7176" width="15.140625" style="66" customWidth="1"/>
    <col min="7177" max="7177" width="16.7109375" style="66" customWidth="1"/>
    <col min="7178" max="7178" width="8.5703125" style="66" customWidth="1"/>
    <col min="7179" max="7179" width="18.140625" style="66" customWidth="1"/>
    <col min="7180" max="7180" width="8.42578125" style="66" customWidth="1"/>
    <col min="7181" max="7181" width="19.28515625" style="66" customWidth="1"/>
    <col min="7182" max="7182" width="8.5703125" style="66" customWidth="1"/>
    <col min="7183" max="7183" width="17.85546875" style="66" customWidth="1"/>
    <col min="7184" max="7184" width="8" style="66" customWidth="1"/>
    <col min="7185" max="7185" width="14.28515625" style="66" customWidth="1"/>
    <col min="7186" max="7186" width="11.85546875" style="66" customWidth="1"/>
    <col min="7187" max="7424" width="6.7109375" style="66"/>
    <col min="7425" max="7425" width="58.5703125" style="66" customWidth="1"/>
    <col min="7426" max="7426" width="21.42578125" style="66" customWidth="1"/>
    <col min="7427" max="7427" width="15.140625" style="66" customWidth="1"/>
    <col min="7428" max="7428" width="16.85546875" style="66" customWidth="1"/>
    <col min="7429" max="7429" width="8.140625" style="66" customWidth="1"/>
    <col min="7430" max="7430" width="20.5703125" style="66" customWidth="1"/>
    <col min="7431" max="7432" width="15.140625" style="66" customWidth="1"/>
    <col min="7433" max="7433" width="16.7109375" style="66" customWidth="1"/>
    <col min="7434" max="7434" width="8.5703125" style="66" customWidth="1"/>
    <col min="7435" max="7435" width="18.140625" style="66" customWidth="1"/>
    <col min="7436" max="7436" width="8.42578125" style="66" customWidth="1"/>
    <col min="7437" max="7437" width="19.28515625" style="66" customWidth="1"/>
    <col min="7438" max="7438" width="8.5703125" style="66" customWidth="1"/>
    <col min="7439" max="7439" width="17.85546875" style="66" customWidth="1"/>
    <col min="7440" max="7440" width="8" style="66" customWidth="1"/>
    <col min="7441" max="7441" width="14.28515625" style="66" customWidth="1"/>
    <col min="7442" max="7442" width="11.85546875" style="66" customWidth="1"/>
    <col min="7443" max="7680" width="6.7109375" style="66"/>
    <col min="7681" max="7681" width="58.5703125" style="66" customWidth="1"/>
    <col min="7682" max="7682" width="21.42578125" style="66" customWidth="1"/>
    <col min="7683" max="7683" width="15.140625" style="66" customWidth="1"/>
    <col min="7684" max="7684" width="16.85546875" style="66" customWidth="1"/>
    <col min="7685" max="7685" width="8.140625" style="66" customWidth="1"/>
    <col min="7686" max="7686" width="20.5703125" style="66" customWidth="1"/>
    <col min="7687" max="7688" width="15.140625" style="66" customWidth="1"/>
    <col min="7689" max="7689" width="16.7109375" style="66" customWidth="1"/>
    <col min="7690" max="7690" width="8.5703125" style="66" customWidth="1"/>
    <col min="7691" max="7691" width="18.140625" style="66" customWidth="1"/>
    <col min="7692" max="7692" width="8.42578125" style="66" customWidth="1"/>
    <col min="7693" max="7693" width="19.28515625" style="66" customWidth="1"/>
    <col min="7694" max="7694" width="8.5703125" style="66" customWidth="1"/>
    <col min="7695" max="7695" width="17.85546875" style="66" customWidth="1"/>
    <col min="7696" max="7696" width="8" style="66" customWidth="1"/>
    <col min="7697" max="7697" width="14.28515625" style="66" customWidth="1"/>
    <col min="7698" max="7698" width="11.85546875" style="66" customWidth="1"/>
    <col min="7699" max="7936" width="6.7109375" style="66"/>
    <col min="7937" max="7937" width="58.5703125" style="66" customWidth="1"/>
    <col min="7938" max="7938" width="21.42578125" style="66" customWidth="1"/>
    <col min="7939" max="7939" width="15.140625" style="66" customWidth="1"/>
    <col min="7940" max="7940" width="16.85546875" style="66" customWidth="1"/>
    <col min="7941" max="7941" width="8.140625" style="66" customWidth="1"/>
    <col min="7942" max="7942" width="20.5703125" style="66" customWidth="1"/>
    <col min="7943" max="7944" width="15.140625" style="66" customWidth="1"/>
    <col min="7945" max="7945" width="16.7109375" style="66" customWidth="1"/>
    <col min="7946" max="7946" width="8.5703125" style="66" customWidth="1"/>
    <col min="7947" max="7947" width="18.140625" style="66" customWidth="1"/>
    <col min="7948" max="7948" width="8.42578125" style="66" customWidth="1"/>
    <col min="7949" max="7949" width="19.28515625" style="66" customWidth="1"/>
    <col min="7950" max="7950" width="8.5703125" style="66" customWidth="1"/>
    <col min="7951" max="7951" width="17.85546875" style="66" customWidth="1"/>
    <col min="7952" max="7952" width="8" style="66" customWidth="1"/>
    <col min="7953" max="7953" width="14.28515625" style="66" customWidth="1"/>
    <col min="7954" max="7954" width="11.85546875" style="66" customWidth="1"/>
    <col min="7955" max="8192" width="6.7109375" style="66"/>
    <col min="8193" max="8193" width="58.5703125" style="66" customWidth="1"/>
    <col min="8194" max="8194" width="21.42578125" style="66" customWidth="1"/>
    <col min="8195" max="8195" width="15.140625" style="66" customWidth="1"/>
    <col min="8196" max="8196" width="16.85546875" style="66" customWidth="1"/>
    <col min="8197" max="8197" width="8.140625" style="66" customWidth="1"/>
    <col min="8198" max="8198" width="20.5703125" style="66" customWidth="1"/>
    <col min="8199" max="8200" width="15.140625" style="66" customWidth="1"/>
    <col min="8201" max="8201" width="16.7109375" style="66" customWidth="1"/>
    <col min="8202" max="8202" width="8.5703125" style="66" customWidth="1"/>
    <col min="8203" max="8203" width="18.140625" style="66" customWidth="1"/>
    <col min="8204" max="8204" width="8.42578125" style="66" customWidth="1"/>
    <col min="8205" max="8205" width="19.28515625" style="66" customWidth="1"/>
    <col min="8206" max="8206" width="8.5703125" style="66" customWidth="1"/>
    <col min="8207" max="8207" width="17.85546875" style="66" customWidth="1"/>
    <col min="8208" max="8208" width="8" style="66" customWidth="1"/>
    <col min="8209" max="8209" width="14.28515625" style="66" customWidth="1"/>
    <col min="8210" max="8210" width="11.85546875" style="66" customWidth="1"/>
    <col min="8211" max="8448" width="6.7109375" style="66"/>
    <col min="8449" max="8449" width="58.5703125" style="66" customWidth="1"/>
    <col min="8450" max="8450" width="21.42578125" style="66" customWidth="1"/>
    <col min="8451" max="8451" width="15.140625" style="66" customWidth="1"/>
    <col min="8452" max="8452" width="16.85546875" style="66" customWidth="1"/>
    <col min="8453" max="8453" width="8.140625" style="66" customWidth="1"/>
    <col min="8454" max="8454" width="20.5703125" style="66" customWidth="1"/>
    <col min="8455" max="8456" width="15.140625" style="66" customWidth="1"/>
    <col min="8457" max="8457" width="16.7109375" style="66" customWidth="1"/>
    <col min="8458" max="8458" width="8.5703125" style="66" customWidth="1"/>
    <col min="8459" max="8459" width="18.140625" style="66" customWidth="1"/>
    <col min="8460" max="8460" width="8.42578125" style="66" customWidth="1"/>
    <col min="8461" max="8461" width="19.28515625" style="66" customWidth="1"/>
    <col min="8462" max="8462" width="8.5703125" style="66" customWidth="1"/>
    <col min="8463" max="8463" width="17.85546875" style="66" customWidth="1"/>
    <col min="8464" max="8464" width="8" style="66" customWidth="1"/>
    <col min="8465" max="8465" width="14.28515625" style="66" customWidth="1"/>
    <col min="8466" max="8466" width="11.85546875" style="66" customWidth="1"/>
    <col min="8467" max="8704" width="6.7109375" style="66"/>
    <col min="8705" max="8705" width="58.5703125" style="66" customWidth="1"/>
    <col min="8706" max="8706" width="21.42578125" style="66" customWidth="1"/>
    <col min="8707" max="8707" width="15.140625" style="66" customWidth="1"/>
    <col min="8708" max="8708" width="16.85546875" style="66" customWidth="1"/>
    <col min="8709" max="8709" width="8.140625" style="66" customWidth="1"/>
    <col min="8710" max="8710" width="20.5703125" style="66" customWidth="1"/>
    <col min="8711" max="8712" width="15.140625" style="66" customWidth="1"/>
    <col min="8713" max="8713" width="16.7109375" style="66" customWidth="1"/>
    <col min="8714" max="8714" width="8.5703125" style="66" customWidth="1"/>
    <col min="8715" max="8715" width="18.140625" style="66" customWidth="1"/>
    <col min="8716" max="8716" width="8.42578125" style="66" customWidth="1"/>
    <col min="8717" max="8717" width="19.28515625" style="66" customWidth="1"/>
    <col min="8718" max="8718" width="8.5703125" style="66" customWidth="1"/>
    <col min="8719" max="8719" width="17.85546875" style="66" customWidth="1"/>
    <col min="8720" max="8720" width="8" style="66" customWidth="1"/>
    <col min="8721" max="8721" width="14.28515625" style="66" customWidth="1"/>
    <col min="8722" max="8722" width="11.85546875" style="66" customWidth="1"/>
    <col min="8723" max="8960" width="6.7109375" style="66"/>
    <col min="8961" max="8961" width="58.5703125" style="66" customWidth="1"/>
    <col min="8962" max="8962" width="21.42578125" style="66" customWidth="1"/>
    <col min="8963" max="8963" width="15.140625" style="66" customWidth="1"/>
    <col min="8964" max="8964" width="16.85546875" style="66" customWidth="1"/>
    <col min="8965" max="8965" width="8.140625" style="66" customWidth="1"/>
    <col min="8966" max="8966" width="20.5703125" style="66" customWidth="1"/>
    <col min="8967" max="8968" width="15.140625" style="66" customWidth="1"/>
    <col min="8969" max="8969" width="16.7109375" style="66" customWidth="1"/>
    <col min="8970" max="8970" width="8.5703125" style="66" customWidth="1"/>
    <col min="8971" max="8971" width="18.140625" style="66" customWidth="1"/>
    <col min="8972" max="8972" width="8.42578125" style="66" customWidth="1"/>
    <col min="8973" max="8973" width="19.28515625" style="66" customWidth="1"/>
    <col min="8974" max="8974" width="8.5703125" style="66" customWidth="1"/>
    <col min="8975" max="8975" width="17.85546875" style="66" customWidth="1"/>
    <col min="8976" max="8976" width="8" style="66" customWidth="1"/>
    <col min="8977" max="8977" width="14.28515625" style="66" customWidth="1"/>
    <col min="8978" max="8978" width="11.85546875" style="66" customWidth="1"/>
    <col min="8979" max="9216" width="6.7109375" style="66"/>
    <col min="9217" max="9217" width="58.5703125" style="66" customWidth="1"/>
    <col min="9218" max="9218" width="21.42578125" style="66" customWidth="1"/>
    <col min="9219" max="9219" width="15.140625" style="66" customWidth="1"/>
    <col min="9220" max="9220" width="16.85546875" style="66" customWidth="1"/>
    <col min="9221" max="9221" width="8.140625" style="66" customWidth="1"/>
    <col min="9222" max="9222" width="20.5703125" style="66" customWidth="1"/>
    <col min="9223" max="9224" width="15.140625" style="66" customWidth="1"/>
    <col min="9225" max="9225" width="16.7109375" style="66" customWidth="1"/>
    <col min="9226" max="9226" width="8.5703125" style="66" customWidth="1"/>
    <col min="9227" max="9227" width="18.140625" style="66" customWidth="1"/>
    <col min="9228" max="9228" width="8.42578125" style="66" customWidth="1"/>
    <col min="9229" max="9229" width="19.28515625" style="66" customWidth="1"/>
    <col min="9230" max="9230" width="8.5703125" style="66" customWidth="1"/>
    <col min="9231" max="9231" width="17.85546875" style="66" customWidth="1"/>
    <col min="9232" max="9232" width="8" style="66" customWidth="1"/>
    <col min="9233" max="9233" width="14.28515625" style="66" customWidth="1"/>
    <col min="9234" max="9234" width="11.85546875" style="66" customWidth="1"/>
    <col min="9235" max="9472" width="6.7109375" style="66"/>
    <col min="9473" max="9473" width="58.5703125" style="66" customWidth="1"/>
    <col min="9474" max="9474" width="21.42578125" style="66" customWidth="1"/>
    <col min="9475" max="9475" width="15.140625" style="66" customWidth="1"/>
    <col min="9476" max="9476" width="16.85546875" style="66" customWidth="1"/>
    <col min="9477" max="9477" width="8.140625" style="66" customWidth="1"/>
    <col min="9478" max="9478" width="20.5703125" style="66" customWidth="1"/>
    <col min="9479" max="9480" width="15.140625" style="66" customWidth="1"/>
    <col min="9481" max="9481" width="16.7109375" style="66" customWidth="1"/>
    <col min="9482" max="9482" width="8.5703125" style="66" customWidth="1"/>
    <col min="9483" max="9483" width="18.140625" style="66" customWidth="1"/>
    <col min="9484" max="9484" width="8.42578125" style="66" customWidth="1"/>
    <col min="9485" max="9485" width="19.28515625" style="66" customWidth="1"/>
    <col min="9486" max="9486" width="8.5703125" style="66" customWidth="1"/>
    <col min="9487" max="9487" width="17.85546875" style="66" customWidth="1"/>
    <col min="9488" max="9488" width="8" style="66" customWidth="1"/>
    <col min="9489" max="9489" width="14.28515625" style="66" customWidth="1"/>
    <col min="9490" max="9490" width="11.85546875" style="66" customWidth="1"/>
    <col min="9491" max="9728" width="6.7109375" style="66"/>
    <col min="9729" max="9729" width="58.5703125" style="66" customWidth="1"/>
    <col min="9730" max="9730" width="21.42578125" style="66" customWidth="1"/>
    <col min="9731" max="9731" width="15.140625" style="66" customWidth="1"/>
    <col min="9732" max="9732" width="16.85546875" style="66" customWidth="1"/>
    <col min="9733" max="9733" width="8.140625" style="66" customWidth="1"/>
    <col min="9734" max="9734" width="20.5703125" style="66" customWidth="1"/>
    <col min="9735" max="9736" width="15.140625" style="66" customWidth="1"/>
    <col min="9737" max="9737" width="16.7109375" style="66" customWidth="1"/>
    <col min="9738" max="9738" width="8.5703125" style="66" customWidth="1"/>
    <col min="9739" max="9739" width="18.140625" style="66" customWidth="1"/>
    <col min="9740" max="9740" width="8.42578125" style="66" customWidth="1"/>
    <col min="9741" max="9741" width="19.28515625" style="66" customWidth="1"/>
    <col min="9742" max="9742" width="8.5703125" style="66" customWidth="1"/>
    <col min="9743" max="9743" width="17.85546875" style="66" customWidth="1"/>
    <col min="9744" max="9744" width="8" style="66" customWidth="1"/>
    <col min="9745" max="9745" width="14.28515625" style="66" customWidth="1"/>
    <col min="9746" max="9746" width="11.85546875" style="66" customWidth="1"/>
    <col min="9747" max="9984" width="6.7109375" style="66"/>
    <col min="9985" max="9985" width="58.5703125" style="66" customWidth="1"/>
    <col min="9986" max="9986" width="21.42578125" style="66" customWidth="1"/>
    <col min="9987" max="9987" width="15.140625" style="66" customWidth="1"/>
    <col min="9988" max="9988" width="16.85546875" style="66" customWidth="1"/>
    <col min="9989" max="9989" width="8.140625" style="66" customWidth="1"/>
    <col min="9990" max="9990" width="20.5703125" style="66" customWidth="1"/>
    <col min="9991" max="9992" width="15.140625" style="66" customWidth="1"/>
    <col min="9993" max="9993" width="16.7109375" style="66" customWidth="1"/>
    <col min="9994" max="9994" width="8.5703125" style="66" customWidth="1"/>
    <col min="9995" max="9995" width="18.140625" style="66" customWidth="1"/>
    <col min="9996" max="9996" width="8.42578125" style="66" customWidth="1"/>
    <col min="9997" max="9997" width="19.28515625" style="66" customWidth="1"/>
    <col min="9998" max="9998" width="8.5703125" style="66" customWidth="1"/>
    <col min="9999" max="9999" width="17.85546875" style="66" customWidth="1"/>
    <col min="10000" max="10000" width="8" style="66" customWidth="1"/>
    <col min="10001" max="10001" width="14.28515625" style="66" customWidth="1"/>
    <col min="10002" max="10002" width="11.85546875" style="66" customWidth="1"/>
    <col min="10003" max="10240" width="6.7109375" style="66"/>
    <col min="10241" max="10241" width="58.5703125" style="66" customWidth="1"/>
    <col min="10242" max="10242" width="21.42578125" style="66" customWidth="1"/>
    <col min="10243" max="10243" width="15.140625" style="66" customWidth="1"/>
    <col min="10244" max="10244" width="16.85546875" style="66" customWidth="1"/>
    <col min="10245" max="10245" width="8.140625" style="66" customWidth="1"/>
    <col min="10246" max="10246" width="20.5703125" style="66" customWidth="1"/>
    <col min="10247" max="10248" width="15.140625" style="66" customWidth="1"/>
    <col min="10249" max="10249" width="16.7109375" style="66" customWidth="1"/>
    <col min="10250" max="10250" width="8.5703125" style="66" customWidth="1"/>
    <col min="10251" max="10251" width="18.140625" style="66" customWidth="1"/>
    <col min="10252" max="10252" width="8.42578125" style="66" customWidth="1"/>
    <col min="10253" max="10253" width="19.28515625" style="66" customWidth="1"/>
    <col min="10254" max="10254" width="8.5703125" style="66" customWidth="1"/>
    <col min="10255" max="10255" width="17.85546875" style="66" customWidth="1"/>
    <col min="10256" max="10256" width="8" style="66" customWidth="1"/>
    <col min="10257" max="10257" width="14.28515625" style="66" customWidth="1"/>
    <col min="10258" max="10258" width="11.85546875" style="66" customWidth="1"/>
    <col min="10259" max="10496" width="6.7109375" style="66"/>
    <col min="10497" max="10497" width="58.5703125" style="66" customWidth="1"/>
    <col min="10498" max="10498" width="21.42578125" style="66" customWidth="1"/>
    <col min="10499" max="10499" width="15.140625" style="66" customWidth="1"/>
    <col min="10500" max="10500" width="16.85546875" style="66" customWidth="1"/>
    <col min="10501" max="10501" width="8.140625" style="66" customWidth="1"/>
    <col min="10502" max="10502" width="20.5703125" style="66" customWidth="1"/>
    <col min="10503" max="10504" width="15.140625" style="66" customWidth="1"/>
    <col min="10505" max="10505" width="16.7109375" style="66" customWidth="1"/>
    <col min="10506" max="10506" width="8.5703125" style="66" customWidth="1"/>
    <col min="10507" max="10507" width="18.140625" style="66" customWidth="1"/>
    <col min="10508" max="10508" width="8.42578125" style="66" customWidth="1"/>
    <col min="10509" max="10509" width="19.28515625" style="66" customWidth="1"/>
    <col min="10510" max="10510" width="8.5703125" style="66" customWidth="1"/>
    <col min="10511" max="10511" width="17.85546875" style="66" customWidth="1"/>
    <col min="10512" max="10512" width="8" style="66" customWidth="1"/>
    <col min="10513" max="10513" width="14.28515625" style="66" customWidth="1"/>
    <col min="10514" max="10514" width="11.85546875" style="66" customWidth="1"/>
    <col min="10515" max="10752" width="6.7109375" style="66"/>
    <col min="10753" max="10753" width="58.5703125" style="66" customWidth="1"/>
    <col min="10754" max="10754" width="21.42578125" style="66" customWidth="1"/>
    <col min="10755" max="10755" width="15.140625" style="66" customWidth="1"/>
    <col min="10756" max="10756" width="16.85546875" style="66" customWidth="1"/>
    <col min="10757" max="10757" width="8.140625" style="66" customWidth="1"/>
    <col min="10758" max="10758" width="20.5703125" style="66" customWidth="1"/>
    <col min="10759" max="10760" width="15.140625" style="66" customWidth="1"/>
    <col min="10761" max="10761" width="16.7109375" style="66" customWidth="1"/>
    <col min="10762" max="10762" width="8.5703125" style="66" customWidth="1"/>
    <col min="10763" max="10763" width="18.140625" style="66" customWidth="1"/>
    <col min="10764" max="10764" width="8.42578125" style="66" customWidth="1"/>
    <col min="10765" max="10765" width="19.28515625" style="66" customWidth="1"/>
    <col min="10766" max="10766" width="8.5703125" style="66" customWidth="1"/>
    <col min="10767" max="10767" width="17.85546875" style="66" customWidth="1"/>
    <col min="10768" max="10768" width="8" style="66" customWidth="1"/>
    <col min="10769" max="10769" width="14.28515625" style="66" customWidth="1"/>
    <col min="10770" max="10770" width="11.85546875" style="66" customWidth="1"/>
    <col min="10771" max="11008" width="6.7109375" style="66"/>
    <col min="11009" max="11009" width="58.5703125" style="66" customWidth="1"/>
    <col min="11010" max="11010" width="21.42578125" style="66" customWidth="1"/>
    <col min="11011" max="11011" width="15.140625" style="66" customWidth="1"/>
    <col min="11012" max="11012" width="16.85546875" style="66" customWidth="1"/>
    <col min="11013" max="11013" width="8.140625" style="66" customWidth="1"/>
    <col min="11014" max="11014" width="20.5703125" style="66" customWidth="1"/>
    <col min="11015" max="11016" width="15.140625" style="66" customWidth="1"/>
    <col min="11017" max="11017" width="16.7109375" style="66" customWidth="1"/>
    <col min="11018" max="11018" width="8.5703125" style="66" customWidth="1"/>
    <col min="11019" max="11019" width="18.140625" style="66" customWidth="1"/>
    <col min="11020" max="11020" width="8.42578125" style="66" customWidth="1"/>
    <col min="11021" max="11021" width="19.28515625" style="66" customWidth="1"/>
    <col min="11022" max="11022" width="8.5703125" style="66" customWidth="1"/>
    <col min="11023" max="11023" width="17.85546875" style="66" customWidth="1"/>
    <col min="11024" max="11024" width="8" style="66" customWidth="1"/>
    <col min="11025" max="11025" width="14.28515625" style="66" customWidth="1"/>
    <col min="11026" max="11026" width="11.85546875" style="66" customWidth="1"/>
    <col min="11027" max="11264" width="6.7109375" style="66"/>
    <col min="11265" max="11265" width="58.5703125" style="66" customWidth="1"/>
    <col min="11266" max="11266" width="21.42578125" style="66" customWidth="1"/>
    <col min="11267" max="11267" width="15.140625" style="66" customWidth="1"/>
    <col min="11268" max="11268" width="16.85546875" style="66" customWidth="1"/>
    <col min="11269" max="11269" width="8.140625" style="66" customWidth="1"/>
    <col min="11270" max="11270" width="20.5703125" style="66" customWidth="1"/>
    <col min="11271" max="11272" width="15.140625" style="66" customWidth="1"/>
    <col min="11273" max="11273" width="16.7109375" style="66" customWidth="1"/>
    <col min="11274" max="11274" width="8.5703125" style="66" customWidth="1"/>
    <col min="11275" max="11275" width="18.140625" style="66" customWidth="1"/>
    <col min="11276" max="11276" width="8.42578125" style="66" customWidth="1"/>
    <col min="11277" max="11277" width="19.28515625" style="66" customWidth="1"/>
    <col min="11278" max="11278" width="8.5703125" style="66" customWidth="1"/>
    <col min="11279" max="11279" width="17.85546875" style="66" customWidth="1"/>
    <col min="11280" max="11280" width="8" style="66" customWidth="1"/>
    <col min="11281" max="11281" width="14.28515625" style="66" customWidth="1"/>
    <col min="11282" max="11282" width="11.85546875" style="66" customWidth="1"/>
    <col min="11283" max="11520" width="6.7109375" style="66"/>
    <col min="11521" max="11521" width="58.5703125" style="66" customWidth="1"/>
    <col min="11522" max="11522" width="21.42578125" style="66" customWidth="1"/>
    <col min="11523" max="11523" width="15.140625" style="66" customWidth="1"/>
    <col min="11524" max="11524" width="16.85546875" style="66" customWidth="1"/>
    <col min="11525" max="11525" width="8.140625" style="66" customWidth="1"/>
    <col min="11526" max="11526" width="20.5703125" style="66" customWidth="1"/>
    <col min="11527" max="11528" width="15.140625" style="66" customWidth="1"/>
    <col min="11529" max="11529" width="16.7109375" style="66" customWidth="1"/>
    <col min="11530" max="11530" width="8.5703125" style="66" customWidth="1"/>
    <col min="11531" max="11531" width="18.140625" style="66" customWidth="1"/>
    <col min="11532" max="11532" width="8.42578125" style="66" customWidth="1"/>
    <col min="11533" max="11533" width="19.28515625" style="66" customWidth="1"/>
    <col min="11534" max="11534" width="8.5703125" style="66" customWidth="1"/>
    <col min="11535" max="11535" width="17.85546875" style="66" customWidth="1"/>
    <col min="11536" max="11536" width="8" style="66" customWidth="1"/>
    <col min="11537" max="11537" width="14.28515625" style="66" customWidth="1"/>
    <col min="11538" max="11538" width="11.85546875" style="66" customWidth="1"/>
    <col min="11539" max="11776" width="6.7109375" style="66"/>
    <col min="11777" max="11777" width="58.5703125" style="66" customWidth="1"/>
    <col min="11778" max="11778" width="21.42578125" style="66" customWidth="1"/>
    <col min="11779" max="11779" width="15.140625" style="66" customWidth="1"/>
    <col min="11780" max="11780" width="16.85546875" style="66" customWidth="1"/>
    <col min="11781" max="11781" width="8.140625" style="66" customWidth="1"/>
    <col min="11782" max="11782" width="20.5703125" style="66" customWidth="1"/>
    <col min="11783" max="11784" width="15.140625" style="66" customWidth="1"/>
    <col min="11785" max="11785" width="16.7109375" style="66" customWidth="1"/>
    <col min="11786" max="11786" width="8.5703125" style="66" customWidth="1"/>
    <col min="11787" max="11787" width="18.140625" style="66" customWidth="1"/>
    <col min="11788" max="11788" width="8.42578125" style="66" customWidth="1"/>
    <col min="11789" max="11789" width="19.28515625" style="66" customWidth="1"/>
    <col min="11790" max="11790" width="8.5703125" style="66" customWidth="1"/>
    <col min="11791" max="11791" width="17.85546875" style="66" customWidth="1"/>
    <col min="11792" max="11792" width="8" style="66" customWidth="1"/>
    <col min="11793" max="11793" width="14.28515625" style="66" customWidth="1"/>
    <col min="11794" max="11794" width="11.85546875" style="66" customWidth="1"/>
    <col min="11795" max="12032" width="6.7109375" style="66"/>
    <col min="12033" max="12033" width="58.5703125" style="66" customWidth="1"/>
    <col min="12034" max="12034" width="21.42578125" style="66" customWidth="1"/>
    <col min="12035" max="12035" width="15.140625" style="66" customWidth="1"/>
    <col min="12036" max="12036" width="16.85546875" style="66" customWidth="1"/>
    <col min="12037" max="12037" width="8.140625" style="66" customWidth="1"/>
    <col min="12038" max="12038" width="20.5703125" style="66" customWidth="1"/>
    <col min="12039" max="12040" width="15.140625" style="66" customWidth="1"/>
    <col min="12041" max="12041" width="16.7109375" style="66" customWidth="1"/>
    <col min="12042" max="12042" width="8.5703125" style="66" customWidth="1"/>
    <col min="12043" max="12043" width="18.140625" style="66" customWidth="1"/>
    <col min="12044" max="12044" width="8.42578125" style="66" customWidth="1"/>
    <col min="12045" max="12045" width="19.28515625" style="66" customWidth="1"/>
    <col min="12046" max="12046" width="8.5703125" style="66" customWidth="1"/>
    <col min="12047" max="12047" width="17.85546875" style="66" customWidth="1"/>
    <col min="12048" max="12048" width="8" style="66" customWidth="1"/>
    <col min="12049" max="12049" width="14.28515625" style="66" customWidth="1"/>
    <col min="12050" max="12050" width="11.85546875" style="66" customWidth="1"/>
    <col min="12051" max="12288" width="6.7109375" style="66"/>
    <col min="12289" max="12289" width="58.5703125" style="66" customWidth="1"/>
    <col min="12290" max="12290" width="21.42578125" style="66" customWidth="1"/>
    <col min="12291" max="12291" width="15.140625" style="66" customWidth="1"/>
    <col min="12292" max="12292" width="16.85546875" style="66" customWidth="1"/>
    <col min="12293" max="12293" width="8.140625" style="66" customWidth="1"/>
    <col min="12294" max="12294" width="20.5703125" style="66" customWidth="1"/>
    <col min="12295" max="12296" width="15.140625" style="66" customWidth="1"/>
    <col min="12297" max="12297" width="16.7109375" style="66" customWidth="1"/>
    <col min="12298" max="12298" width="8.5703125" style="66" customWidth="1"/>
    <col min="12299" max="12299" width="18.140625" style="66" customWidth="1"/>
    <col min="12300" max="12300" width="8.42578125" style="66" customWidth="1"/>
    <col min="12301" max="12301" width="19.28515625" style="66" customWidth="1"/>
    <col min="12302" max="12302" width="8.5703125" style="66" customWidth="1"/>
    <col min="12303" max="12303" width="17.85546875" style="66" customWidth="1"/>
    <col min="12304" max="12304" width="8" style="66" customWidth="1"/>
    <col min="12305" max="12305" width="14.28515625" style="66" customWidth="1"/>
    <col min="12306" max="12306" width="11.85546875" style="66" customWidth="1"/>
    <col min="12307" max="12544" width="6.7109375" style="66"/>
    <col min="12545" max="12545" width="58.5703125" style="66" customWidth="1"/>
    <col min="12546" max="12546" width="21.42578125" style="66" customWidth="1"/>
    <col min="12547" max="12547" width="15.140625" style="66" customWidth="1"/>
    <col min="12548" max="12548" width="16.85546875" style="66" customWidth="1"/>
    <col min="12549" max="12549" width="8.140625" style="66" customWidth="1"/>
    <col min="12550" max="12550" width="20.5703125" style="66" customWidth="1"/>
    <col min="12551" max="12552" width="15.140625" style="66" customWidth="1"/>
    <col min="12553" max="12553" width="16.7109375" style="66" customWidth="1"/>
    <col min="12554" max="12554" width="8.5703125" style="66" customWidth="1"/>
    <col min="12555" max="12555" width="18.140625" style="66" customWidth="1"/>
    <col min="12556" max="12556" width="8.42578125" style="66" customWidth="1"/>
    <col min="12557" max="12557" width="19.28515625" style="66" customWidth="1"/>
    <col min="12558" max="12558" width="8.5703125" style="66" customWidth="1"/>
    <col min="12559" max="12559" width="17.85546875" style="66" customWidth="1"/>
    <col min="12560" max="12560" width="8" style="66" customWidth="1"/>
    <col min="12561" max="12561" width="14.28515625" style="66" customWidth="1"/>
    <col min="12562" max="12562" width="11.85546875" style="66" customWidth="1"/>
    <col min="12563" max="12800" width="6.7109375" style="66"/>
    <col min="12801" max="12801" width="58.5703125" style="66" customWidth="1"/>
    <col min="12802" max="12802" width="21.42578125" style="66" customWidth="1"/>
    <col min="12803" max="12803" width="15.140625" style="66" customWidth="1"/>
    <col min="12804" max="12804" width="16.85546875" style="66" customWidth="1"/>
    <col min="12805" max="12805" width="8.140625" style="66" customWidth="1"/>
    <col min="12806" max="12806" width="20.5703125" style="66" customWidth="1"/>
    <col min="12807" max="12808" width="15.140625" style="66" customWidth="1"/>
    <col min="12809" max="12809" width="16.7109375" style="66" customWidth="1"/>
    <col min="12810" max="12810" width="8.5703125" style="66" customWidth="1"/>
    <col min="12811" max="12811" width="18.140625" style="66" customWidth="1"/>
    <col min="12812" max="12812" width="8.42578125" style="66" customWidth="1"/>
    <col min="12813" max="12813" width="19.28515625" style="66" customWidth="1"/>
    <col min="12814" max="12814" width="8.5703125" style="66" customWidth="1"/>
    <col min="12815" max="12815" width="17.85546875" style="66" customWidth="1"/>
    <col min="12816" max="12816" width="8" style="66" customWidth="1"/>
    <col min="12817" max="12817" width="14.28515625" style="66" customWidth="1"/>
    <col min="12818" max="12818" width="11.85546875" style="66" customWidth="1"/>
    <col min="12819" max="13056" width="6.7109375" style="66"/>
    <col min="13057" max="13057" width="58.5703125" style="66" customWidth="1"/>
    <col min="13058" max="13058" width="21.42578125" style="66" customWidth="1"/>
    <col min="13059" max="13059" width="15.140625" style="66" customWidth="1"/>
    <col min="13060" max="13060" width="16.85546875" style="66" customWidth="1"/>
    <col min="13061" max="13061" width="8.140625" style="66" customWidth="1"/>
    <col min="13062" max="13062" width="20.5703125" style="66" customWidth="1"/>
    <col min="13063" max="13064" width="15.140625" style="66" customWidth="1"/>
    <col min="13065" max="13065" width="16.7109375" style="66" customWidth="1"/>
    <col min="13066" max="13066" width="8.5703125" style="66" customWidth="1"/>
    <col min="13067" max="13067" width="18.140625" style="66" customWidth="1"/>
    <col min="13068" max="13068" width="8.42578125" style="66" customWidth="1"/>
    <col min="13069" max="13069" width="19.28515625" style="66" customWidth="1"/>
    <col min="13070" max="13070" width="8.5703125" style="66" customWidth="1"/>
    <col min="13071" max="13071" width="17.85546875" style="66" customWidth="1"/>
    <col min="13072" max="13072" width="8" style="66" customWidth="1"/>
    <col min="13073" max="13073" width="14.28515625" style="66" customWidth="1"/>
    <col min="13074" max="13074" width="11.85546875" style="66" customWidth="1"/>
    <col min="13075" max="13312" width="6.7109375" style="66"/>
    <col min="13313" max="13313" width="58.5703125" style="66" customWidth="1"/>
    <col min="13314" max="13314" width="21.42578125" style="66" customWidth="1"/>
    <col min="13315" max="13315" width="15.140625" style="66" customWidth="1"/>
    <col min="13316" max="13316" width="16.85546875" style="66" customWidth="1"/>
    <col min="13317" max="13317" width="8.140625" style="66" customWidth="1"/>
    <col min="13318" max="13318" width="20.5703125" style="66" customWidth="1"/>
    <col min="13319" max="13320" width="15.140625" style="66" customWidth="1"/>
    <col min="13321" max="13321" width="16.7109375" style="66" customWidth="1"/>
    <col min="13322" max="13322" width="8.5703125" style="66" customWidth="1"/>
    <col min="13323" max="13323" width="18.140625" style="66" customWidth="1"/>
    <col min="13324" max="13324" width="8.42578125" style="66" customWidth="1"/>
    <col min="13325" max="13325" width="19.28515625" style="66" customWidth="1"/>
    <col min="13326" max="13326" width="8.5703125" style="66" customWidth="1"/>
    <col min="13327" max="13327" width="17.85546875" style="66" customWidth="1"/>
    <col min="13328" max="13328" width="8" style="66" customWidth="1"/>
    <col min="13329" max="13329" width="14.28515625" style="66" customWidth="1"/>
    <col min="13330" max="13330" width="11.85546875" style="66" customWidth="1"/>
    <col min="13331" max="13568" width="6.7109375" style="66"/>
    <col min="13569" max="13569" width="58.5703125" style="66" customWidth="1"/>
    <col min="13570" max="13570" width="21.42578125" style="66" customWidth="1"/>
    <col min="13571" max="13571" width="15.140625" style="66" customWidth="1"/>
    <col min="13572" max="13572" width="16.85546875" style="66" customWidth="1"/>
    <col min="13573" max="13573" width="8.140625" style="66" customWidth="1"/>
    <col min="13574" max="13574" width="20.5703125" style="66" customWidth="1"/>
    <col min="13575" max="13576" width="15.140625" style="66" customWidth="1"/>
    <col min="13577" max="13577" width="16.7109375" style="66" customWidth="1"/>
    <col min="13578" max="13578" width="8.5703125" style="66" customWidth="1"/>
    <col min="13579" max="13579" width="18.140625" style="66" customWidth="1"/>
    <col min="13580" max="13580" width="8.42578125" style="66" customWidth="1"/>
    <col min="13581" max="13581" width="19.28515625" style="66" customWidth="1"/>
    <col min="13582" max="13582" width="8.5703125" style="66" customWidth="1"/>
    <col min="13583" max="13583" width="17.85546875" style="66" customWidth="1"/>
    <col min="13584" max="13584" width="8" style="66" customWidth="1"/>
    <col min="13585" max="13585" width="14.28515625" style="66" customWidth="1"/>
    <col min="13586" max="13586" width="11.85546875" style="66" customWidth="1"/>
    <col min="13587" max="13824" width="6.7109375" style="66"/>
    <col min="13825" max="13825" width="58.5703125" style="66" customWidth="1"/>
    <col min="13826" max="13826" width="21.42578125" style="66" customWidth="1"/>
    <col min="13827" max="13827" width="15.140625" style="66" customWidth="1"/>
    <col min="13828" max="13828" width="16.85546875" style="66" customWidth="1"/>
    <col min="13829" max="13829" width="8.140625" style="66" customWidth="1"/>
    <col min="13830" max="13830" width="20.5703125" style="66" customWidth="1"/>
    <col min="13831" max="13832" width="15.140625" style="66" customWidth="1"/>
    <col min="13833" max="13833" width="16.7109375" style="66" customWidth="1"/>
    <col min="13834" max="13834" width="8.5703125" style="66" customWidth="1"/>
    <col min="13835" max="13835" width="18.140625" style="66" customWidth="1"/>
    <col min="13836" max="13836" width="8.42578125" style="66" customWidth="1"/>
    <col min="13837" max="13837" width="19.28515625" style="66" customWidth="1"/>
    <col min="13838" max="13838" width="8.5703125" style="66" customWidth="1"/>
    <col min="13839" max="13839" width="17.85546875" style="66" customWidth="1"/>
    <col min="13840" max="13840" width="8" style="66" customWidth="1"/>
    <col min="13841" max="13841" width="14.28515625" style="66" customWidth="1"/>
    <col min="13842" max="13842" width="11.85546875" style="66" customWidth="1"/>
    <col min="13843" max="14080" width="6.7109375" style="66"/>
    <col min="14081" max="14081" width="58.5703125" style="66" customWidth="1"/>
    <col min="14082" max="14082" width="21.42578125" style="66" customWidth="1"/>
    <col min="14083" max="14083" width="15.140625" style="66" customWidth="1"/>
    <col min="14084" max="14084" width="16.85546875" style="66" customWidth="1"/>
    <col min="14085" max="14085" width="8.140625" style="66" customWidth="1"/>
    <col min="14086" max="14086" width="20.5703125" style="66" customWidth="1"/>
    <col min="14087" max="14088" width="15.140625" style="66" customWidth="1"/>
    <col min="14089" max="14089" width="16.7109375" style="66" customWidth="1"/>
    <col min="14090" max="14090" width="8.5703125" style="66" customWidth="1"/>
    <col min="14091" max="14091" width="18.140625" style="66" customWidth="1"/>
    <col min="14092" max="14092" width="8.42578125" style="66" customWidth="1"/>
    <col min="14093" max="14093" width="19.28515625" style="66" customWidth="1"/>
    <col min="14094" max="14094" width="8.5703125" style="66" customWidth="1"/>
    <col min="14095" max="14095" width="17.85546875" style="66" customWidth="1"/>
    <col min="14096" max="14096" width="8" style="66" customWidth="1"/>
    <col min="14097" max="14097" width="14.28515625" style="66" customWidth="1"/>
    <col min="14098" max="14098" width="11.85546875" style="66" customWidth="1"/>
    <col min="14099" max="14336" width="6.7109375" style="66"/>
    <col min="14337" max="14337" width="58.5703125" style="66" customWidth="1"/>
    <col min="14338" max="14338" width="21.42578125" style="66" customWidth="1"/>
    <col min="14339" max="14339" width="15.140625" style="66" customWidth="1"/>
    <col min="14340" max="14340" width="16.85546875" style="66" customWidth="1"/>
    <col min="14341" max="14341" width="8.140625" style="66" customWidth="1"/>
    <col min="14342" max="14342" width="20.5703125" style="66" customWidth="1"/>
    <col min="14343" max="14344" width="15.140625" style="66" customWidth="1"/>
    <col min="14345" max="14345" width="16.7109375" style="66" customWidth="1"/>
    <col min="14346" max="14346" width="8.5703125" style="66" customWidth="1"/>
    <col min="14347" max="14347" width="18.140625" style="66" customWidth="1"/>
    <col min="14348" max="14348" width="8.42578125" style="66" customWidth="1"/>
    <col min="14349" max="14349" width="19.28515625" style="66" customWidth="1"/>
    <col min="14350" max="14350" width="8.5703125" style="66" customWidth="1"/>
    <col min="14351" max="14351" width="17.85546875" style="66" customWidth="1"/>
    <col min="14352" max="14352" width="8" style="66" customWidth="1"/>
    <col min="14353" max="14353" width="14.28515625" style="66" customWidth="1"/>
    <col min="14354" max="14354" width="11.85546875" style="66" customWidth="1"/>
    <col min="14355" max="14592" width="6.7109375" style="66"/>
    <col min="14593" max="14593" width="58.5703125" style="66" customWidth="1"/>
    <col min="14594" max="14594" width="21.42578125" style="66" customWidth="1"/>
    <col min="14595" max="14595" width="15.140625" style="66" customWidth="1"/>
    <col min="14596" max="14596" width="16.85546875" style="66" customWidth="1"/>
    <col min="14597" max="14597" width="8.140625" style="66" customWidth="1"/>
    <col min="14598" max="14598" width="20.5703125" style="66" customWidth="1"/>
    <col min="14599" max="14600" width="15.140625" style="66" customWidth="1"/>
    <col min="14601" max="14601" width="16.7109375" style="66" customWidth="1"/>
    <col min="14602" max="14602" width="8.5703125" style="66" customWidth="1"/>
    <col min="14603" max="14603" width="18.140625" style="66" customWidth="1"/>
    <col min="14604" max="14604" width="8.42578125" style="66" customWidth="1"/>
    <col min="14605" max="14605" width="19.28515625" style="66" customWidth="1"/>
    <col min="14606" max="14606" width="8.5703125" style="66" customWidth="1"/>
    <col min="14607" max="14607" width="17.85546875" style="66" customWidth="1"/>
    <col min="14608" max="14608" width="8" style="66" customWidth="1"/>
    <col min="14609" max="14609" width="14.28515625" style="66" customWidth="1"/>
    <col min="14610" max="14610" width="11.85546875" style="66" customWidth="1"/>
    <col min="14611" max="14848" width="6.7109375" style="66"/>
    <col min="14849" max="14849" width="58.5703125" style="66" customWidth="1"/>
    <col min="14850" max="14850" width="21.42578125" style="66" customWidth="1"/>
    <col min="14851" max="14851" width="15.140625" style="66" customWidth="1"/>
    <col min="14852" max="14852" width="16.85546875" style="66" customWidth="1"/>
    <col min="14853" max="14853" width="8.140625" style="66" customWidth="1"/>
    <col min="14854" max="14854" width="20.5703125" style="66" customWidth="1"/>
    <col min="14855" max="14856" width="15.140625" style="66" customWidth="1"/>
    <col min="14857" max="14857" width="16.7109375" style="66" customWidth="1"/>
    <col min="14858" max="14858" width="8.5703125" style="66" customWidth="1"/>
    <col min="14859" max="14859" width="18.140625" style="66" customWidth="1"/>
    <col min="14860" max="14860" width="8.42578125" style="66" customWidth="1"/>
    <col min="14861" max="14861" width="19.28515625" style="66" customWidth="1"/>
    <col min="14862" max="14862" width="8.5703125" style="66" customWidth="1"/>
    <col min="14863" max="14863" width="17.85546875" style="66" customWidth="1"/>
    <col min="14864" max="14864" width="8" style="66" customWidth="1"/>
    <col min="14865" max="14865" width="14.28515625" style="66" customWidth="1"/>
    <col min="14866" max="14866" width="11.85546875" style="66" customWidth="1"/>
    <col min="14867" max="15104" width="6.7109375" style="66"/>
    <col min="15105" max="15105" width="58.5703125" style="66" customWidth="1"/>
    <col min="15106" max="15106" width="21.42578125" style="66" customWidth="1"/>
    <col min="15107" max="15107" width="15.140625" style="66" customWidth="1"/>
    <col min="15108" max="15108" width="16.85546875" style="66" customWidth="1"/>
    <col min="15109" max="15109" width="8.140625" style="66" customWidth="1"/>
    <col min="15110" max="15110" width="20.5703125" style="66" customWidth="1"/>
    <col min="15111" max="15112" width="15.140625" style="66" customWidth="1"/>
    <col min="15113" max="15113" width="16.7109375" style="66" customWidth="1"/>
    <col min="15114" max="15114" width="8.5703125" style="66" customWidth="1"/>
    <col min="15115" max="15115" width="18.140625" style="66" customWidth="1"/>
    <col min="15116" max="15116" width="8.42578125" style="66" customWidth="1"/>
    <col min="15117" max="15117" width="19.28515625" style="66" customWidth="1"/>
    <col min="15118" max="15118" width="8.5703125" style="66" customWidth="1"/>
    <col min="15119" max="15119" width="17.85546875" style="66" customWidth="1"/>
    <col min="15120" max="15120" width="8" style="66" customWidth="1"/>
    <col min="15121" max="15121" width="14.28515625" style="66" customWidth="1"/>
    <col min="15122" max="15122" width="11.85546875" style="66" customWidth="1"/>
    <col min="15123" max="15360" width="6.7109375" style="66"/>
    <col min="15361" max="15361" width="58.5703125" style="66" customWidth="1"/>
    <col min="15362" max="15362" width="21.42578125" style="66" customWidth="1"/>
    <col min="15363" max="15363" width="15.140625" style="66" customWidth="1"/>
    <col min="15364" max="15364" width="16.85546875" style="66" customWidth="1"/>
    <col min="15365" max="15365" width="8.140625" style="66" customWidth="1"/>
    <col min="15366" max="15366" width="20.5703125" style="66" customWidth="1"/>
    <col min="15367" max="15368" width="15.140625" style="66" customWidth="1"/>
    <col min="15369" max="15369" width="16.7109375" style="66" customWidth="1"/>
    <col min="15370" max="15370" width="8.5703125" style="66" customWidth="1"/>
    <col min="15371" max="15371" width="18.140625" style="66" customWidth="1"/>
    <col min="15372" max="15372" width="8.42578125" style="66" customWidth="1"/>
    <col min="15373" max="15373" width="19.28515625" style="66" customWidth="1"/>
    <col min="15374" max="15374" width="8.5703125" style="66" customWidth="1"/>
    <col min="15375" max="15375" width="17.85546875" style="66" customWidth="1"/>
    <col min="15376" max="15376" width="8" style="66" customWidth="1"/>
    <col min="15377" max="15377" width="14.28515625" style="66" customWidth="1"/>
    <col min="15378" max="15378" width="11.85546875" style="66" customWidth="1"/>
    <col min="15379" max="15616" width="6.7109375" style="66"/>
    <col min="15617" max="15617" width="58.5703125" style="66" customWidth="1"/>
    <col min="15618" max="15618" width="21.42578125" style="66" customWidth="1"/>
    <col min="15619" max="15619" width="15.140625" style="66" customWidth="1"/>
    <col min="15620" max="15620" width="16.85546875" style="66" customWidth="1"/>
    <col min="15621" max="15621" width="8.140625" style="66" customWidth="1"/>
    <col min="15622" max="15622" width="20.5703125" style="66" customWidth="1"/>
    <col min="15623" max="15624" width="15.140625" style="66" customWidth="1"/>
    <col min="15625" max="15625" width="16.7109375" style="66" customWidth="1"/>
    <col min="15626" max="15626" width="8.5703125" style="66" customWidth="1"/>
    <col min="15627" max="15627" width="18.140625" style="66" customWidth="1"/>
    <col min="15628" max="15628" width="8.42578125" style="66" customWidth="1"/>
    <col min="15629" max="15629" width="19.28515625" style="66" customWidth="1"/>
    <col min="15630" max="15630" width="8.5703125" style="66" customWidth="1"/>
    <col min="15631" max="15631" width="17.85546875" style="66" customWidth="1"/>
    <col min="15632" max="15632" width="8" style="66" customWidth="1"/>
    <col min="15633" max="15633" width="14.28515625" style="66" customWidth="1"/>
    <col min="15634" max="15634" width="11.85546875" style="66" customWidth="1"/>
    <col min="15635" max="15872" width="6.7109375" style="66"/>
    <col min="15873" max="15873" width="58.5703125" style="66" customWidth="1"/>
    <col min="15874" max="15874" width="21.42578125" style="66" customWidth="1"/>
    <col min="15875" max="15875" width="15.140625" style="66" customWidth="1"/>
    <col min="15876" max="15876" width="16.85546875" style="66" customWidth="1"/>
    <col min="15877" max="15877" width="8.140625" style="66" customWidth="1"/>
    <col min="15878" max="15878" width="20.5703125" style="66" customWidth="1"/>
    <col min="15879" max="15880" width="15.140625" style="66" customWidth="1"/>
    <col min="15881" max="15881" width="16.7109375" style="66" customWidth="1"/>
    <col min="15882" max="15882" width="8.5703125" style="66" customWidth="1"/>
    <col min="15883" max="15883" width="18.140625" style="66" customWidth="1"/>
    <col min="15884" max="15884" width="8.42578125" style="66" customWidth="1"/>
    <col min="15885" max="15885" width="19.28515625" style="66" customWidth="1"/>
    <col min="15886" max="15886" width="8.5703125" style="66" customWidth="1"/>
    <col min="15887" max="15887" width="17.85546875" style="66" customWidth="1"/>
    <col min="15888" max="15888" width="8" style="66" customWidth="1"/>
    <col min="15889" max="15889" width="14.28515625" style="66" customWidth="1"/>
    <col min="15890" max="15890" width="11.85546875" style="66" customWidth="1"/>
    <col min="15891" max="16128" width="6.7109375" style="66"/>
    <col min="16129" max="16129" width="58.5703125" style="66" customWidth="1"/>
    <col min="16130" max="16130" width="21.42578125" style="66" customWidth="1"/>
    <col min="16131" max="16131" width="15.140625" style="66" customWidth="1"/>
    <col min="16132" max="16132" width="16.85546875" style="66" customWidth="1"/>
    <col min="16133" max="16133" width="8.140625" style="66" customWidth="1"/>
    <col min="16134" max="16134" width="20.5703125" style="66" customWidth="1"/>
    <col min="16135" max="16136" width="15.140625" style="66" customWidth="1"/>
    <col min="16137" max="16137" width="16.7109375" style="66" customWidth="1"/>
    <col min="16138" max="16138" width="8.5703125" style="66" customWidth="1"/>
    <col min="16139" max="16139" width="18.140625" style="66" customWidth="1"/>
    <col min="16140" max="16140" width="8.42578125" style="66" customWidth="1"/>
    <col min="16141" max="16141" width="19.28515625" style="66" customWidth="1"/>
    <col min="16142" max="16142" width="8.5703125" style="66" customWidth="1"/>
    <col min="16143" max="16143" width="17.85546875" style="66" customWidth="1"/>
    <col min="16144" max="16144" width="8" style="66" customWidth="1"/>
    <col min="16145" max="16145" width="14.28515625" style="66" customWidth="1"/>
    <col min="16146" max="16146" width="11.85546875" style="66" customWidth="1"/>
    <col min="16147" max="16384" width="6.7109375" style="66"/>
  </cols>
  <sheetData>
    <row r="1" spans="1:18" ht="20.25" x14ac:dyDescent="0.3">
      <c r="A1" s="630" t="s">
        <v>883</v>
      </c>
      <c r="B1" s="631"/>
      <c r="C1" s="631"/>
      <c r="D1" s="631"/>
      <c r="E1" s="631"/>
      <c r="F1" s="631"/>
      <c r="G1" s="631"/>
      <c r="H1" s="631"/>
      <c r="J1" s="631"/>
      <c r="Q1" s="632" t="s">
        <v>401</v>
      </c>
    </row>
    <row r="3" spans="1:18" ht="18.75" customHeight="1" x14ac:dyDescent="0.2">
      <c r="A3" s="1034" t="s">
        <v>402</v>
      </c>
      <c r="B3" s="1034"/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4"/>
      <c r="Q3" s="1034"/>
      <c r="R3" s="1034"/>
    </row>
    <row r="4" spans="1:18" ht="16.5" thickBot="1" x14ac:dyDescent="0.25">
      <c r="A4" s="633"/>
      <c r="B4" s="634"/>
      <c r="C4" s="634"/>
      <c r="D4" s="634"/>
      <c r="E4" s="634"/>
      <c r="F4" s="634"/>
      <c r="G4" s="634"/>
      <c r="H4" s="634"/>
      <c r="I4" s="634"/>
      <c r="J4" s="634"/>
    </row>
    <row r="5" spans="1:18" ht="16.5" customHeight="1" thickBot="1" x14ac:dyDescent="0.3">
      <c r="A5" s="635"/>
      <c r="B5" s="1023" t="s">
        <v>786</v>
      </c>
      <c r="C5" s="1024"/>
      <c r="D5" s="1024"/>
      <c r="E5" s="1025"/>
      <c r="F5" s="1026" t="s">
        <v>879</v>
      </c>
      <c r="G5" s="1027"/>
      <c r="H5" s="1027"/>
      <c r="I5" s="1027"/>
      <c r="J5" s="1027"/>
      <c r="K5" s="1027"/>
      <c r="L5" s="1027"/>
      <c r="M5" s="1027"/>
      <c r="N5" s="1027"/>
      <c r="O5" s="1027"/>
      <c r="P5" s="1027"/>
      <c r="Q5" s="1027"/>
      <c r="R5" s="1028"/>
    </row>
    <row r="6" spans="1:18" ht="16.5" thickBot="1" x14ac:dyDescent="0.3">
      <c r="A6" s="636"/>
      <c r="B6" s="683" t="s">
        <v>70</v>
      </c>
      <c r="C6" s="685" t="s">
        <v>71</v>
      </c>
      <c r="D6" s="638"/>
      <c r="E6" s="639"/>
      <c r="F6" s="683" t="s">
        <v>70</v>
      </c>
      <c r="G6" s="685" t="s">
        <v>71</v>
      </c>
      <c r="H6" s="637"/>
      <c r="I6" s="638"/>
      <c r="J6" s="639"/>
      <c r="K6" s="1029" t="s">
        <v>133</v>
      </c>
      <c r="L6" s="1030"/>
      <c r="M6" s="1030"/>
      <c r="N6" s="1030"/>
      <c r="O6" s="1030"/>
      <c r="P6" s="1030"/>
      <c r="Q6" s="1030"/>
      <c r="R6" s="1031"/>
    </row>
    <row r="7" spans="1:18" ht="16.5" customHeight="1" thickBot="1" x14ac:dyDescent="0.3">
      <c r="A7" s="645" t="s">
        <v>80</v>
      </c>
      <c r="B7" s="683" t="s">
        <v>72</v>
      </c>
      <c r="C7" s="646" t="s">
        <v>73</v>
      </c>
      <c r="D7" s="647" t="s">
        <v>74</v>
      </c>
      <c r="E7" s="639" t="s">
        <v>75</v>
      </c>
      <c r="F7" s="683" t="s">
        <v>72</v>
      </c>
      <c r="G7" s="646" t="s">
        <v>73</v>
      </c>
      <c r="H7" s="648" t="s">
        <v>142</v>
      </c>
      <c r="I7" s="647" t="s">
        <v>74</v>
      </c>
      <c r="J7" s="639" t="s">
        <v>75</v>
      </c>
      <c r="K7" s="1032" t="s">
        <v>35</v>
      </c>
      <c r="L7" s="1033"/>
      <c r="M7" s="1032" t="s">
        <v>36</v>
      </c>
      <c r="N7" s="1033"/>
      <c r="O7" s="1032" t="s">
        <v>37</v>
      </c>
      <c r="P7" s="1033"/>
      <c r="Q7" s="1032" t="s">
        <v>309</v>
      </c>
      <c r="R7" s="1033"/>
    </row>
    <row r="8" spans="1:18" x14ac:dyDescent="0.25">
      <c r="A8" s="636"/>
      <c r="B8" s="683" t="s">
        <v>76</v>
      </c>
      <c r="C8" s="646" t="s">
        <v>77</v>
      </c>
      <c r="D8" s="647" t="s">
        <v>78</v>
      </c>
      <c r="E8" s="639" t="s">
        <v>371</v>
      </c>
      <c r="F8" s="683" t="s">
        <v>76</v>
      </c>
      <c r="G8" s="646" t="s">
        <v>77</v>
      </c>
      <c r="H8" s="649" t="s">
        <v>273</v>
      </c>
      <c r="I8" s="647" t="s">
        <v>78</v>
      </c>
      <c r="J8" s="639" t="s">
        <v>372</v>
      </c>
      <c r="K8" s="650" t="s">
        <v>74</v>
      </c>
      <c r="L8" s="639" t="s">
        <v>75</v>
      </c>
      <c r="M8" s="650" t="s">
        <v>74</v>
      </c>
      <c r="N8" s="639" t="s">
        <v>75</v>
      </c>
      <c r="O8" s="650" t="s">
        <v>74</v>
      </c>
      <c r="P8" s="639" t="s">
        <v>75</v>
      </c>
      <c r="Q8" s="650" t="s">
        <v>74</v>
      </c>
      <c r="R8" s="651" t="s">
        <v>75</v>
      </c>
    </row>
    <row r="9" spans="1:18" x14ac:dyDescent="0.25">
      <c r="A9" s="645"/>
      <c r="B9" s="683" t="s">
        <v>81</v>
      </c>
      <c r="C9" s="646" t="s">
        <v>82</v>
      </c>
      <c r="D9" s="652"/>
      <c r="E9" s="639"/>
      <c r="F9" s="683" t="s">
        <v>81</v>
      </c>
      <c r="G9" s="646" t="s">
        <v>82</v>
      </c>
      <c r="H9" s="649" t="s">
        <v>274</v>
      </c>
      <c r="I9" s="652"/>
      <c r="J9" s="639"/>
      <c r="K9" s="650" t="s">
        <v>78</v>
      </c>
      <c r="L9" s="639" t="s">
        <v>371</v>
      </c>
      <c r="M9" s="650" t="s">
        <v>78</v>
      </c>
      <c r="N9" s="639" t="s">
        <v>371</v>
      </c>
      <c r="O9" s="650" t="s">
        <v>78</v>
      </c>
      <c r="P9" s="639" t="s">
        <v>371</v>
      </c>
      <c r="Q9" s="650" t="s">
        <v>78</v>
      </c>
      <c r="R9" s="651" t="s">
        <v>371</v>
      </c>
    </row>
    <row r="10" spans="1:18" x14ac:dyDescent="0.25">
      <c r="A10" s="636"/>
      <c r="B10" s="683" t="s">
        <v>64</v>
      </c>
      <c r="C10" s="646" t="s">
        <v>64</v>
      </c>
      <c r="D10" s="647" t="s">
        <v>64</v>
      </c>
      <c r="E10" s="639"/>
      <c r="F10" s="683" t="s">
        <v>64</v>
      </c>
      <c r="G10" s="646" t="s">
        <v>64</v>
      </c>
      <c r="H10" s="649" t="s">
        <v>64</v>
      </c>
      <c r="I10" s="647" t="s">
        <v>64</v>
      </c>
      <c r="J10" s="639"/>
      <c r="K10" s="650" t="s">
        <v>64</v>
      </c>
      <c r="L10" s="639"/>
      <c r="M10" s="650" t="s">
        <v>64</v>
      </c>
      <c r="N10" s="639"/>
      <c r="O10" s="650" t="s">
        <v>64</v>
      </c>
      <c r="P10" s="639"/>
      <c r="Q10" s="650" t="s">
        <v>64</v>
      </c>
      <c r="R10" s="651"/>
    </row>
    <row r="11" spans="1:18" ht="16.5" thickBot="1" x14ac:dyDescent="0.3">
      <c r="A11" s="686"/>
      <c r="B11" s="687">
        <v>1</v>
      </c>
      <c r="C11" s="688">
        <v>2</v>
      </c>
      <c r="D11" s="689">
        <v>3</v>
      </c>
      <c r="E11" s="690">
        <v>4</v>
      </c>
      <c r="F11" s="687">
        <v>6</v>
      </c>
      <c r="G11" s="690">
        <v>7</v>
      </c>
      <c r="H11" s="690">
        <v>8</v>
      </c>
      <c r="I11" s="690">
        <v>9</v>
      </c>
      <c r="J11" s="690">
        <v>10</v>
      </c>
      <c r="K11" s="687">
        <v>11</v>
      </c>
      <c r="L11" s="691">
        <v>12</v>
      </c>
      <c r="M11" s="687">
        <v>13</v>
      </c>
      <c r="N11" s="691">
        <v>14</v>
      </c>
      <c r="O11" s="687">
        <v>15</v>
      </c>
      <c r="P11" s="691">
        <v>16</v>
      </c>
      <c r="Q11" s="689">
        <v>17</v>
      </c>
      <c r="R11" s="692">
        <v>18</v>
      </c>
    </row>
    <row r="12" spans="1:18" ht="18.95" customHeight="1" x14ac:dyDescent="0.25">
      <c r="A12" s="660" t="s">
        <v>298</v>
      </c>
      <c r="B12" s="661">
        <v>0</v>
      </c>
      <c r="C12" s="662">
        <v>0</v>
      </c>
      <c r="D12" s="662">
        <v>0</v>
      </c>
      <c r="E12" s="663">
        <v>0</v>
      </c>
      <c r="F12" s="661">
        <v>0</v>
      </c>
      <c r="G12" s="662">
        <v>0</v>
      </c>
      <c r="H12" s="662">
        <v>0</v>
      </c>
      <c r="I12" s="662">
        <v>0</v>
      </c>
      <c r="J12" s="665">
        <v>0</v>
      </c>
      <c r="K12" s="697">
        <v>0</v>
      </c>
      <c r="L12" s="665">
        <v>0</v>
      </c>
      <c r="M12" s="664">
        <v>0</v>
      </c>
      <c r="N12" s="665">
        <v>0</v>
      </c>
      <c r="O12" s="664">
        <v>0</v>
      </c>
      <c r="P12" s="665">
        <v>0</v>
      </c>
      <c r="Q12" s="664">
        <v>0</v>
      </c>
      <c r="R12" s="665">
        <v>0</v>
      </c>
    </row>
    <row r="13" spans="1:18" ht="18.95" customHeight="1" x14ac:dyDescent="0.25">
      <c r="A13" s="666" t="s">
        <v>84</v>
      </c>
      <c r="B13" s="667">
        <v>0</v>
      </c>
      <c r="C13" s="668">
        <v>0</v>
      </c>
      <c r="D13" s="668">
        <v>0</v>
      </c>
      <c r="E13" s="669">
        <v>0</v>
      </c>
      <c r="F13" s="667">
        <v>0</v>
      </c>
      <c r="G13" s="668">
        <v>0</v>
      </c>
      <c r="H13" s="668">
        <v>0</v>
      </c>
      <c r="I13" s="668">
        <v>0</v>
      </c>
      <c r="J13" s="671">
        <v>0</v>
      </c>
      <c r="K13" s="698">
        <v>0</v>
      </c>
      <c r="L13" s="671">
        <v>0</v>
      </c>
      <c r="M13" s="670">
        <v>0</v>
      </c>
      <c r="N13" s="671">
        <v>0</v>
      </c>
      <c r="O13" s="670">
        <v>0</v>
      </c>
      <c r="P13" s="671">
        <v>0</v>
      </c>
      <c r="Q13" s="670">
        <v>0</v>
      </c>
      <c r="R13" s="671">
        <v>0</v>
      </c>
    </row>
    <row r="14" spans="1:18" ht="18.95" customHeight="1" x14ac:dyDescent="0.25">
      <c r="A14" s="666" t="s">
        <v>85</v>
      </c>
      <c r="B14" s="667">
        <v>0</v>
      </c>
      <c r="C14" s="668">
        <v>0</v>
      </c>
      <c r="D14" s="668">
        <v>0</v>
      </c>
      <c r="E14" s="669">
        <v>0</v>
      </c>
      <c r="F14" s="667">
        <v>0</v>
      </c>
      <c r="G14" s="668">
        <v>0</v>
      </c>
      <c r="H14" s="668">
        <v>0</v>
      </c>
      <c r="I14" s="668">
        <v>0</v>
      </c>
      <c r="J14" s="671">
        <v>0</v>
      </c>
      <c r="K14" s="698">
        <v>0</v>
      </c>
      <c r="L14" s="671">
        <v>0</v>
      </c>
      <c r="M14" s="670">
        <v>0</v>
      </c>
      <c r="N14" s="671">
        <v>0</v>
      </c>
      <c r="O14" s="670">
        <v>0</v>
      </c>
      <c r="P14" s="671">
        <v>0</v>
      </c>
      <c r="Q14" s="670">
        <v>0</v>
      </c>
      <c r="R14" s="671">
        <v>0</v>
      </c>
    </row>
    <row r="15" spans="1:18" ht="18.95" customHeight="1" x14ac:dyDescent="0.25">
      <c r="A15" s="666" t="s">
        <v>86</v>
      </c>
      <c r="B15" s="667">
        <v>0</v>
      </c>
      <c r="C15" s="668">
        <v>0</v>
      </c>
      <c r="D15" s="668">
        <v>0</v>
      </c>
      <c r="E15" s="669">
        <v>0</v>
      </c>
      <c r="F15" s="667">
        <v>0</v>
      </c>
      <c r="G15" s="668">
        <v>0</v>
      </c>
      <c r="H15" s="668">
        <v>0</v>
      </c>
      <c r="I15" s="668">
        <v>0</v>
      </c>
      <c r="J15" s="671">
        <v>0</v>
      </c>
      <c r="K15" s="698">
        <v>0</v>
      </c>
      <c r="L15" s="671">
        <v>0</v>
      </c>
      <c r="M15" s="670">
        <v>0</v>
      </c>
      <c r="N15" s="671">
        <v>0</v>
      </c>
      <c r="O15" s="670">
        <v>0</v>
      </c>
      <c r="P15" s="671">
        <v>0</v>
      </c>
      <c r="Q15" s="670">
        <v>0</v>
      </c>
      <c r="R15" s="671">
        <v>0</v>
      </c>
    </row>
    <row r="16" spans="1:18" ht="18.95" customHeight="1" x14ac:dyDescent="0.25">
      <c r="A16" s="666" t="s">
        <v>93</v>
      </c>
      <c r="B16" s="667">
        <v>0</v>
      </c>
      <c r="C16" s="668">
        <v>0</v>
      </c>
      <c r="D16" s="668">
        <v>0</v>
      </c>
      <c r="E16" s="669">
        <v>0</v>
      </c>
      <c r="F16" s="667">
        <v>0</v>
      </c>
      <c r="G16" s="668">
        <v>0</v>
      </c>
      <c r="H16" s="668">
        <v>0</v>
      </c>
      <c r="I16" s="668">
        <v>0</v>
      </c>
      <c r="J16" s="671">
        <v>0</v>
      </c>
      <c r="K16" s="698">
        <v>0</v>
      </c>
      <c r="L16" s="671">
        <v>0</v>
      </c>
      <c r="M16" s="670">
        <v>0</v>
      </c>
      <c r="N16" s="671">
        <v>0</v>
      </c>
      <c r="O16" s="670">
        <v>0</v>
      </c>
      <c r="P16" s="671">
        <v>0</v>
      </c>
      <c r="Q16" s="670">
        <v>0</v>
      </c>
      <c r="R16" s="671">
        <v>0</v>
      </c>
    </row>
    <row r="17" spans="1:18" ht="18.95" customHeight="1" x14ac:dyDescent="0.25">
      <c r="A17" s="666" t="s">
        <v>87</v>
      </c>
      <c r="B17" s="667">
        <v>328152966</v>
      </c>
      <c r="C17" s="668">
        <v>9172425</v>
      </c>
      <c r="D17" s="668">
        <v>318980541</v>
      </c>
      <c r="E17" s="669">
        <v>608</v>
      </c>
      <c r="F17" s="667">
        <v>340549578</v>
      </c>
      <c r="G17" s="668">
        <v>9172425</v>
      </c>
      <c r="H17" s="668">
        <v>0</v>
      </c>
      <c r="I17" s="668">
        <v>331377153</v>
      </c>
      <c r="J17" s="671">
        <v>611</v>
      </c>
      <c r="K17" s="698">
        <v>56117674</v>
      </c>
      <c r="L17" s="671">
        <v>117</v>
      </c>
      <c r="M17" s="670">
        <v>149264088</v>
      </c>
      <c r="N17" s="671">
        <v>248</v>
      </c>
      <c r="O17" s="670">
        <v>125995391</v>
      </c>
      <c r="P17" s="671">
        <v>246</v>
      </c>
      <c r="Q17" s="670">
        <v>0</v>
      </c>
      <c r="R17" s="671">
        <v>0</v>
      </c>
    </row>
    <row r="18" spans="1:18" ht="18.95" customHeight="1" x14ac:dyDescent="0.25">
      <c r="A18" s="666" t="s">
        <v>94</v>
      </c>
      <c r="B18" s="667">
        <v>0</v>
      </c>
      <c r="C18" s="668">
        <v>0</v>
      </c>
      <c r="D18" s="668">
        <v>0</v>
      </c>
      <c r="E18" s="669">
        <v>0</v>
      </c>
      <c r="F18" s="667">
        <v>0</v>
      </c>
      <c r="G18" s="668">
        <v>0</v>
      </c>
      <c r="H18" s="668">
        <v>0</v>
      </c>
      <c r="I18" s="668">
        <v>0</v>
      </c>
      <c r="J18" s="671">
        <v>0</v>
      </c>
      <c r="K18" s="698">
        <v>0</v>
      </c>
      <c r="L18" s="671">
        <v>0</v>
      </c>
      <c r="M18" s="670">
        <v>0</v>
      </c>
      <c r="N18" s="671">
        <v>0</v>
      </c>
      <c r="O18" s="670">
        <v>0</v>
      </c>
      <c r="P18" s="671">
        <v>0</v>
      </c>
      <c r="Q18" s="670">
        <v>0</v>
      </c>
      <c r="R18" s="671">
        <v>0</v>
      </c>
    </row>
    <row r="19" spans="1:18" ht="18.95" customHeight="1" x14ac:dyDescent="0.25">
      <c r="A19" s="666" t="s">
        <v>88</v>
      </c>
      <c r="B19" s="667">
        <v>0</v>
      </c>
      <c r="C19" s="668">
        <v>0</v>
      </c>
      <c r="D19" s="668">
        <v>0</v>
      </c>
      <c r="E19" s="669">
        <v>0</v>
      </c>
      <c r="F19" s="667">
        <v>0</v>
      </c>
      <c r="G19" s="668">
        <v>0</v>
      </c>
      <c r="H19" s="668">
        <v>0</v>
      </c>
      <c r="I19" s="668">
        <v>0</v>
      </c>
      <c r="J19" s="671">
        <v>0</v>
      </c>
      <c r="K19" s="698">
        <v>0</v>
      </c>
      <c r="L19" s="671">
        <v>0</v>
      </c>
      <c r="M19" s="670">
        <v>0</v>
      </c>
      <c r="N19" s="671">
        <v>0</v>
      </c>
      <c r="O19" s="670">
        <v>0</v>
      </c>
      <c r="P19" s="671">
        <v>0</v>
      </c>
      <c r="Q19" s="670">
        <v>0</v>
      </c>
      <c r="R19" s="671">
        <v>0</v>
      </c>
    </row>
    <row r="20" spans="1:18" ht="18.95" customHeight="1" x14ac:dyDescent="0.25">
      <c r="A20" s="666" t="s">
        <v>205</v>
      </c>
      <c r="B20" s="667">
        <v>3061139248</v>
      </c>
      <c r="C20" s="668">
        <v>9009352</v>
      </c>
      <c r="D20" s="668">
        <v>3052129896</v>
      </c>
      <c r="E20" s="669">
        <v>6154</v>
      </c>
      <c r="F20" s="667">
        <v>3169640415</v>
      </c>
      <c r="G20" s="668">
        <v>9009352</v>
      </c>
      <c r="H20" s="668">
        <v>0</v>
      </c>
      <c r="I20" s="668">
        <v>3160631063</v>
      </c>
      <c r="J20" s="671">
        <v>5899</v>
      </c>
      <c r="K20" s="698">
        <v>610672301</v>
      </c>
      <c r="L20" s="671">
        <v>1464</v>
      </c>
      <c r="M20" s="670">
        <v>2549958762</v>
      </c>
      <c r="N20" s="671">
        <v>4435</v>
      </c>
      <c r="O20" s="670">
        <v>0</v>
      </c>
      <c r="P20" s="671">
        <v>0</v>
      </c>
      <c r="Q20" s="670">
        <v>0</v>
      </c>
      <c r="R20" s="671">
        <v>0</v>
      </c>
    </row>
    <row r="21" spans="1:18" ht="18.95" customHeight="1" x14ac:dyDescent="0.25">
      <c r="A21" s="666" t="s">
        <v>95</v>
      </c>
      <c r="B21" s="667">
        <v>0</v>
      </c>
      <c r="C21" s="668">
        <v>0</v>
      </c>
      <c r="D21" s="668">
        <v>0</v>
      </c>
      <c r="E21" s="669">
        <v>0</v>
      </c>
      <c r="F21" s="667">
        <v>0</v>
      </c>
      <c r="G21" s="668">
        <v>0</v>
      </c>
      <c r="H21" s="668">
        <v>0</v>
      </c>
      <c r="I21" s="668">
        <v>0</v>
      </c>
      <c r="J21" s="671">
        <v>0</v>
      </c>
      <c r="K21" s="698">
        <v>0</v>
      </c>
      <c r="L21" s="671">
        <v>0</v>
      </c>
      <c r="M21" s="670">
        <v>0</v>
      </c>
      <c r="N21" s="671">
        <v>0</v>
      </c>
      <c r="O21" s="670">
        <v>0</v>
      </c>
      <c r="P21" s="671">
        <v>0</v>
      </c>
      <c r="Q21" s="670">
        <v>0</v>
      </c>
      <c r="R21" s="671">
        <v>0</v>
      </c>
    </row>
    <row r="22" spans="1:18" ht="18.95" customHeight="1" x14ac:dyDescent="0.25">
      <c r="A22" s="666" t="s">
        <v>206</v>
      </c>
      <c r="B22" s="667">
        <v>26905174183</v>
      </c>
      <c r="C22" s="668">
        <v>157915168</v>
      </c>
      <c r="D22" s="668">
        <v>26747259015</v>
      </c>
      <c r="E22" s="669">
        <v>53992</v>
      </c>
      <c r="F22" s="667">
        <v>27942596883</v>
      </c>
      <c r="G22" s="668">
        <v>157915168</v>
      </c>
      <c r="H22" s="668">
        <v>0</v>
      </c>
      <c r="I22" s="668">
        <v>27784681715</v>
      </c>
      <c r="J22" s="671">
        <v>55002</v>
      </c>
      <c r="K22" s="698">
        <v>2895937307</v>
      </c>
      <c r="L22" s="671">
        <v>8347</v>
      </c>
      <c r="M22" s="670">
        <v>24888744408</v>
      </c>
      <c r="N22" s="671">
        <v>46655</v>
      </c>
      <c r="O22" s="670">
        <v>0</v>
      </c>
      <c r="P22" s="671">
        <v>0</v>
      </c>
      <c r="Q22" s="670">
        <v>0</v>
      </c>
      <c r="R22" s="671">
        <v>0</v>
      </c>
    </row>
    <row r="23" spans="1:18" ht="18.95" customHeight="1" x14ac:dyDescent="0.25">
      <c r="A23" s="666" t="s">
        <v>96</v>
      </c>
      <c r="B23" s="667">
        <v>0</v>
      </c>
      <c r="C23" s="668">
        <v>0</v>
      </c>
      <c r="D23" s="668">
        <v>0</v>
      </c>
      <c r="E23" s="669">
        <v>0</v>
      </c>
      <c r="F23" s="667">
        <v>0</v>
      </c>
      <c r="G23" s="668">
        <v>0</v>
      </c>
      <c r="H23" s="668">
        <v>0</v>
      </c>
      <c r="I23" s="668">
        <v>0</v>
      </c>
      <c r="J23" s="671">
        <v>0</v>
      </c>
      <c r="K23" s="698">
        <v>0</v>
      </c>
      <c r="L23" s="671">
        <v>0</v>
      </c>
      <c r="M23" s="670">
        <v>0</v>
      </c>
      <c r="N23" s="671">
        <v>0</v>
      </c>
      <c r="O23" s="670">
        <v>0</v>
      </c>
      <c r="P23" s="671">
        <v>0</v>
      </c>
      <c r="Q23" s="670">
        <v>0</v>
      </c>
      <c r="R23" s="671">
        <v>0</v>
      </c>
    </row>
    <row r="24" spans="1:18" ht="18.95" customHeight="1" x14ac:dyDescent="0.25">
      <c r="A24" s="666" t="s">
        <v>207</v>
      </c>
      <c r="B24" s="667">
        <v>0</v>
      </c>
      <c r="C24" s="668">
        <v>0</v>
      </c>
      <c r="D24" s="668">
        <v>0</v>
      </c>
      <c r="E24" s="669">
        <v>0</v>
      </c>
      <c r="F24" s="667">
        <v>0</v>
      </c>
      <c r="G24" s="668">
        <v>0</v>
      </c>
      <c r="H24" s="668">
        <v>0</v>
      </c>
      <c r="I24" s="668">
        <v>0</v>
      </c>
      <c r="J24" s="671">
        <v>0</v>
      </c>
      <c r="K24" s="698">
        <v>0</v>
      </c>
      <c r="L24" s="671">
        <v>0</v>
      </c>
      <c r="M24" s="670">
        <v>0</v>
      </c>
      <c r="N24" s="671">
        <v>0</v>
      </c>
      <c r="O24" s="670">
        <v>0</v>
      </c>
      <c r="P24" s="671">
        <v>0</v>
      </c>
      <c r="Q24" s="670">
        <v>0</v>
      </c>
      <c r="R24" s="671">
        <v>0</v>
      </c>
    </row>
    <row r="25" spans="1:18" ht="18.95" customHeight="1" x14ac:dyDescent="0.25">
      <c r="A25" s="666" t="s">
        <v>208</v>
      </c>
      <c r="B25" s="667">
        <v>0</v>
      </c>
      <c r="C25" s="668">
        <v>0</v>
      </c>
      <c r="D25" s="668">
        <v>0</v>
      </c>
      <c r="E25" s="669">
        <v>0</v>
      </c>
      <c r="F25" s="667">
        <v>0</v>
      </c>
      <c r="G25" s="668">
        <v>0</v>
      </c>
      <c r="H25" s="668">
        <v>0</v>
      </c>
      <c r="I25" s="668">
        <v>0</v>
      </c>
      <c r="J25" s="671">
        <v>0</v>
      </c>
      <c r="K25" s="698">
        <v>0</v>
      </c>
      <c r="L25" s="671">
        <v>0</v>
      </c>
      <c r="M25" s="670">
        <v>0</v>
      </c>
      <c r="N25" s="671">
        <v>0</v>
      </c>
      <c r="O25" s="670">
        <v>0</v>
      </c>
      <c r="P25" s="671">
        <v>0</v>
      </c>
      <c r="Q25" s="670">
        <v>0</v>
      </c>
      <c r="R25" s="671">
        <v>0</v>
      </c>
    </row>
    <row r="26" spans="1:18" ht="18.95" customHeight="1" x14ac:dyDescent="0.25">
      <c r="A26" s="666" t="s">
        <v>97</v>
      </c>
      <c r="B26" s="667">
        <v>0</v>
      </c>
      <c r="C26" s="668">
        <v>0</v>
      </c>
      <c r="D26" s="668">
        <v>0</v>
      </c>
      <c r="E26" s="669">
        <v>0</v>
      </c>
      <c r="F26" s="667">
        <v>0</v>
      </c>
      <c r="G26" s="668">
        <v>0</v>
      </c>
      <c r="H26" s="668">
        <v>0</v>
      </c>
      <c r="I26" s="668">
        <v>0</v>
      </c>
      <c r="J26" s="671">
        <v>0</v>
      </c>
      <c r="K26" s="698">
        <v>0</v>
      </c>
      <c r="L26" s="671">
        <v>0</v>
      </c>
      <c r="M26" s="670">
        <v>0</v>
      </c>
      <c r="N26" s="671">
        <v>0</v>
      </c>
      <c r="O26" s="670">
        <v>0</v>
      </c>
      <c r="P26" s="671">
        <v>0</v>
      </c>
      <c r="Q26" s="670">
        <v>0</v>
      </c>
      <c r="R26" s="671">
        <v>0</v>
      </c>
    </row>
    <row r="27" spans="1:18" ht="18.95" customHeight="1" x14ac:dyDescent="0.25">
      <c r="A27" s="666" t="s">
        <v>209</v>
      </c>
      <c r="B27" s="667">
        <v>0</v>
      </c>
      <c r="C27" s="668">
        <v>0</v>
      </c>
      <c r="D27" s="668">
        <v>0</v>
      </c>
      <c r="E27" s="669">
        <v>0</v>
      </c>
      <c r="F27" s="667">
        <v>0</v>
      </c>
      <c r="G27" s="668">
        <v>0</v>
      </c>
      <c r="H27" s="668">
        <v>0</v>
      </c>
      <c r="I27" s="668">
        <v>0</v>
      </c>
      <c r="J27" s="671">
        <v>0</v>
      </c>
      <c r="K27" s="698">
        <v>0</v>
      </c>
      <c r="L27" s="671">
        <v>0</v>
      </c>
      <c r="M27" s="670">
        <v>0</v>
      </c>
      <c r="N27" s="671">
        <v>0</v>
      </c>
      <c r="O27" s="670">
        <v>0</v>
      </c>
      <c r="P27" s="671">
        <v>0</v>
      </c>
      <c r="Q27" s="670">
        <v>0</v>
      </c>
      <c r="R27" s="671">
        <v>0</v>
      </c>
    </row>
    <row r="28" spans="1:18" ht="18.95" customHeight="1" x14ac:dyDescent="0.25">
      <c r="A28" s="666" t="s">
        <v>210</v>
      </c>
      <c r="B28" s="667">
        <v>0</v>
      </c>
      <c r="C28" s="668">
        <v>0</v>
      </c>
      <c r="D28" s="668">
        <v>0</v>
      </c>
      <c r="E28" s="669">
        <v>0</v>
      </c>
      <c r="F28" s="667">
        <v>0</v>
      </c>
      <c r="G28" s="668">
        <v>0</v>
      </c>
      <c r="H28" s="668">
        <v>0</v>
      </c>
      <c r="I28" s="668">
        <v>0</v>
      </c>
      <c r="J28" s="671">
        <v>0</v>
      </c>
      <c r="K28" s="698">
        <v>0</v>
      </c>
      <c r="L28" s="671">
        <v>0</v>
      </c>
      <c r="M28" s="670">
        <v>0</v>
      </c>
      <c r="N28" s="671">
        <v>0</v>
      </c>
      <c r="O28" s="670">
        <v>0</v>
      </c>
      <c r="P28" s="671">
        <v>0</v>
      </c>
      <c r="Q28" s="670">
        <v>0</v>
      </c>
      <c r="R28" s="671">
        <v>0</v>
      </c>
    </row>
    <row r="29" spans="1:18" ht="18.95" customHeight="1" x14ac:dyDescent="0.25">
      <c r="A29" s="666" t="s">
        <v>98</v>
      </c>
      <c r="B29" s="667">
        <v>0</v>
      </c>
      <c r="C29" s="668">
        <v>0</v>
      </c>
      <c r="D29" s="668">
        <v>0</v>
      </c>
      <c r="E29" s="669">
        <v>0</v>
      </c>
      <c r="F29" s="667">
        <v>0</v>
      </c>
      <c r="G29" s="668">
        <v>0</v>
      </c>
      <c r="H29" s="668">
        <v>0</v>
      </c>
      <c r="I29" s="668">
        <v>0</v>
      </c>
      <c r="J29" s="671">
        <v>0</v>
      </c>
      <c r="K29" s="698">
        <v>0</v>
      </c>
      <c r="L29" s="671">
        <v>0</v>
      </c>
      <c r="M29" s="670">
        <v>0</v>
      </c>
      <c r="N29" s="671">
        <v>0</v>
      </c>
      <c r="O29" s="670">
        <v>0</v>
      </c>
      <c r="P29" s="671">
        <v>0</v>
      </c>
      <c r="Q29" s="670">
        <v>0</v>
      </c>
      <c r="R29" s="671">
        <v>0</v>
      </c>
    </row>
    <row r="30" spans="1:18" ht="18.95" customHeight="1" x14ac:dyDescent="0.25">
      <c r="A30" s="666" t="s">
        <v>310</v>
      </c>
      <c r="B30" s="667">
        <v>0</v>
      </c>
      <c r="C30" s="668">
        <v>0</v>
      </c>
      <c r="D30" s="668">
        <v>0</v>
      </c>
      <c r="E30" s="669">
        <v>0</v>
      </c>
      <c r="F30" s="667">
        <v>0</v>
      </c>
      <c r="G30" s="668">
        <v>0</v>
      </c>
      <c r="H30" s="668">
        <v>0</v>
      </c>
      <c r="I30" s="668">
        <v>0</v>
      </c>
      <c r="J30" s="671">
        <v>0</v>
      </c>
      <c r="K30" s="698">
        <v>0</v>
      </c>
      <c r="L30" s="671">
        <v>0</v>
      </c>
      <c r="M30" s="670">
        <v>0</v>
      </c>
      <c r="N30" s="671">
        <v>0</v>
      </c>
      <c r="O30" s="670">
        <v>0</v>
      </c>
      <c r="P30" s="671">
        <v>0</v>
      </c>
      <c r="Q30" s="670">
        <v>0</v>
      </c>
      <c r="R30" s="671">
        <v>0</v>
      </c>
    </row>
    <row r="31" spans="1:18" ht="18.95" customHeight="1" x14ac:dyDescent="0.25">
      <c r="A31" s="666" t="s">
        <v>99</v>
      </c>
      <c r="B31" s="667">
        <v>0</v>
      </c>
      <c r="C31" s="668">
        <v>0</v>
      </c>
      <c r="D31" s="668">
        <v>0</v>
      </c>
      <c r="E31" s="669">
        <v>0</v>
      </c>
      <c r="F31" s="667">
        <v>0</v>
      </c>
      <c r="G31" s="668">
        <v>0</v>
      </c>
      <c r="H31" s="668">
        <v>0</v>
      </c>
      <c r="I31" s="668">
        <v>0</v>
      </c>
      <c r="J31" s="671">
        <v>0</v>
      </c>
      <c r="K31" s="698">
        <v>0</v>
      </c>
      <c r="L31" s="671">
        <v>0</v>
      </c>
      <c r="M31" s="670">
        <v>0</v>
      </c>
      <c r="N31" s="671">
        <v>0</v>
      </c>
      <c r="O31" s="670">
        <v>0</v>
      </c>
      <c r="P31" s="671">
        <v>0</v>
      </c>
      <c r="Q31" s="670">
        <v>0</v>
      </c>
      <c r="R31" s="671">
        <v>0</v>
      </c>
    </row>
    <row r="32" spans="1:18" ht="18.95" customHeight="1" x14ac:dyDescent="0.25">
      <c r="A32" s="666" t="s">
        <v>100</v>
      </c>
      <c r="B32" s="667">
        <v>0</v>
      </c>
      <c r="C32" s="668">
        <v>0</v>
      </c>
      <c r="D32" s="668">
        <v>0</v>
      </c>
      <c r="E32" s="669">
        <v>0</v>
      </c>
      <c r="F32" s="667">
        <v>0</v>
      </c>
      <c r="G32" s="668">
        <v>0</v>
      </c>
      <c r="H32" s="668">
        <v>0</v>
      </c>
      <c r="I32" s="668">
        <v>0</v>
      </c>
      <c r="J32" s="671">
        <v>0</v>
      </c>
      <c r="K32" s="698">
        <v>0</v>
      </c>
      <c r="L32" s="671">
        <v>0</v>
      </c>
      <c r="M32" s="670">
        <v>0</v>
      </c>
      <c r="N32" s="671">
        <v>0</v>
      </c>
      <c r="O32" s="670">
        <v>0</v>
      </c>
      <c r="P32" s="671">
        <v>0</v>
      </c>
      <c r="Q32" s="670">
        <v>0</v>
      </c>
      <c r="R32" s="671">
        <v>0</v>
      </c>
    </row>
    <row r="33" spans="1:18" ht="18.95" customHeight="1" x14ac:dyDescent="0.25">
      <c r="A33" s="666" t="s">
        <v>101</v>
      </c>
      <c r="B33" s="667">
        <v>16255855486</v>
      </c>
      <c r="C33" s="668">
        <v>5091101931</v>
      </c>
      <c r="D33" s="668">
        <v>11164753555</v>
      </c>
      <c r="E33" s="669">
        <v>24622</v>
      </c>
      <c r="F33" s="667">
        <v>17393875197</v>
      </c>
      <c r="G33" s="668">
        <v>5620537123</v>
      </c>
      <c r="H33" s="668">
        <v>5326147100</v>
      </c>
      <c r="I33" s="668">
        <v>11773338074</v>
      </c>
      <c r="J33" s="671">
        <v>24296.799999999999</v>
      </c>
      <c r="K33" s="698">
        <v>6253132043</v>
      </c>
      <c r="L33" s="671">
        <v>15511.8</v>
      </c>
      <c r="M33" s="670">
        <v>3622148131</v>
      </c>
      <c r="N33" s="671">
        <v>7505</v>
      </c>
      <c r="O33" s="670">
        <v>0</v>
      </c>
      <c r="P33" s="671">
        <v>0</v>
      </c>
      <c r="Q33" s="670">
        <v>1898057900</v>
      </c>
      <c r="R33" s="671">
        <v>1280</v>
      </c>
    </row>
    <row r="34" spans="1:18" ht="18.95" customHeight="1" x14ac:dyDescent="0.25">
      <c r="A34" s="666" t="s">
        <v>211</v>
      </c>
      <c r="B34" s="667">
        <v>0</v>
      </c>
      <c r="C34" s="668">
        <v>0</v>
      </c>
      <c r="D34" s="668">
        <v>0</v>
      </c>
      <c r="E34" s="669">
        <v>0</v>
      </c>
      <c r="F34" s="667">
        <v>0</v>
      </c>
      <c r="G34" s="668">
        <v>0</v>
      </c>
      <c r="H34" s="668">
        <v>0</v>
      </c>
      <c r="I34" s="668">
        <v>0</v>
      </c>
      <c r="J34" s="671">
        <v>0</v>
      </c>
      <c r="K34" s="698">
        <v>0</v>
      </c>
      <c r="L34" s="671">
        <v>0</v>
      </c>
      <c r="M34" s="670">
        <v>0</v>
      </c>
      <c r="N34" s="671">
        <v>0</v>
      </c>
      <c r="O34" s="670">
        <v>0</v>
      </c>
      <c r="P34" s="671">
        <v>0</v>
      </c>
      <c r="Q34" s="670">
        <v>0</v>
      </c>
      <c r="R34" s="671">
        <v>0</v>
      </c>
    </row>
    <row r="35" spans="1:18" ht="18.95" customHeight="1" x14ac:dyDescent="0.25">
      <c r="A35" s="666" t="s">
        <v>102</v>
      </c>
      <c r="B35" s="667">
        <v>0</v>
      </c>
      <c r="C35" s="668">
        <v>0</v>
      </c>
      <c r="D35" s="668">
        <v>0</v>
      </c>
      <c r="E35" s="669">
        <v>0</v>
      </c>
      <c r="F35" s="667">
        <v>0</v>
      </c>
      <c r="G35" s="668">
        <v>0</v>
      </c>
      <c r="H35" s="668">
        <v>0</v>
      </c>
      <c r="I35" s="668">
        <v>0</v>
      </c>
      <c r="J35" s="671">
        <v>0</v>
      </c>
      <c r="K35" s="698">
        <v>0</v>
      </c>
      <c r="L35" s="671">
        <v>0</v>
      </c>
      <c r="M35" s="670">
        <v>0</v>
      </c>
      <c r="N35" s="671">
        <v>0</v>
      </c>
      <c r="O35" s="670">
        <v>0</v>
      </c>
      <c r="P35" s="671">
        <v>0</v>
      </c>
      <c r="Q35" s="670">
        <v>0</v>
      </c>
      <c r="R35" s="671">
        <v>0</v>
      </c>
    </row>
    <row r="36" spans="1:18" ht="18.95" customHeight="1" x14ac:dyDescent="0.25">
      <c r="A36" s="666" t="s">
        <v>212</v>
      </c>
      <c r="B36" s="667">
        <v>0</v>
      </c>
      <c r="C36" s="668">
        <v>0</v>
      </c>
      <c r="D36" s="668">
        <v>0</v>
      </c>
      <c r="E36" s="669">
        <v>0</v>
      </c>
      <c r="F36" s="667">
        <v>0</v>
      </c>
      <c r="G36" s="668">
        <v>0</v>
      </c>
      <c r="H36" s="668">
        <v>0</v>
      </c>
      <c r="I36" s="668">
        <v>0</v>
      </c>
      <c r="J36" s="671">
        <v>0</v>
      </c>
      <c r="K36" s="698">
        <v>0</v>
      </c>
      <c r="L36" s="671">
        <v>0</v>
      </c>
      <c r="M36" s="670">
        <v>0</v>
      </c>
      <c r="N36" s="671">
        <v>0</v>
      </c>
      <c r="O36" s="670">
        <v>0</v>
      </c>
      <c r="P36" s="671">
        <v>0</v>
      </c>
      <c r="Q36" s="670">
        <v>0</v>
      </c>
      <c r="R36" s="671">
        <v>0</v>
      </c>
    </row>
    <row r="37" spans="1:18" ht="18.95" customHeight="1" x14ac:dyDescent="0.25">
      <c r="A37" s="666" t="s">
        <v>213</v>
      </c>
      <c r="B37" s="667">
        <v>0</v>
      </c>
      <c r="C37" s="668">
        <v>0</v>
      </c>
      <c r="D37" s="668">
        <v>0</v>
      </c>
      <c r="E37" s="669">
        <v>0</v>
      </c>
      <c r="F37" s="667">
        <v>0</v>
      </c>
      <c r="G37" s="668">
        <v>0</v>
      </c>
      <c r="H37" s="668">
        <v>0</v>
      </c>
      <c r="I37" s="668">
        <v>0</v>
      </c>
      <c r="J37" s="671">
        <v>0</v>
      </c>
      <c r="K37" s="698">
        <v>0</v>
      </c>
      <c r="L37" s="671">
        <v>0</v>
      </c>
      <c r="M37" s="670">
        <v>0</v>
      </c>
      <c r="N37" s="671">
        <v>0</v>
      </c>
      <c r="O37" s="670">
        <v>0</v>
      </c>
      <c r="P37" s="671">
        <v>0</v>
      </c>
      <c r="Q37" s="670">
        <v>0</v>
      </c>
      <c r="R37" s="671">
        <v>0</v>
      </c>
    </row>
    <row r="38" spans="1:18" ht="18.95" customHeight="1" x14ac:dyDescent="0.25">
      <c r="A38" s="666" t="s">
        <v>103</v>
      </c>
      <c r="B38" s="667">
        <v>0</v>
      </c>
      <c r="C38" s="668">
        <v>0</v>
      </c>
      <c r="D38" s="668">
        <v>0</v>
      </c>
      <c r="E38" s="669">
        <v>0</v>
      </c>
      <c r="F38" s="667">
        <v>0</v>
      </c>
      <c r="G38" s="668">
        <v>0</v>
      </c>
      <c r="H38" s="668">
        <v>0</v>
      </c>
      <c r="I38" s="668">
        <v>0</v>
      </c>
      <c r="J38" s="671">
        <v>0</v>
      </c>
      <c r="K38" s="698">
        <v>0</v>
      </c>
      <c r="L38" s="671">
        <v>0</v>
      </c>
      <c r="M38" s="670">
        <v>0</v>
      </c>
      <c r="N38" s="671">
        <v>0</v>
      </c>
      <c r="O38" s="670">
        <v>0</v>
      </c>
      <c r="P38" s="671">
        <v>0</v>
      </c>
      <c r="Q38" s="670">
        <v>0</v>
      </c>
      <c r="R38" s="671">
        <v>0</v>
      </c>
    </row>
    <row r="39" spans="1:18" ht="18.95" customHeight="1" x14ac:dyDescent="0.25">
      <c r="A39" s="666" t="s">
        <v>104</v>
      </c>
      <c r="B39" s="667">
        <v>0</v>
      </c>
      <c r="C39" s="668">
        <v>0</v>
      </c>
      <c r="D39" s="668">
        <v>0</v>
      </c>
      <c r="E39" s="669">
        <v>0</v>
      </c>
      <c r="F39" s="667">
        <v>0</v>
      </c>
      <c r="G39" s="668">
        <v>0</v>
      </c>
      <c r="H39" s="668">
        <v>0</v>
      </c>
      <c r="I39" s="668">
        <v>0</v>
      </c>
      <c r="J39" s="671">
        <v>0</v>
      </c>
      <c r="K39" s="698">
        <v>0</v>
      </c>
      <c r="L39" s="671">
        <v>0</v>
      </c>
      <c r="M39" s="670">
        <v>0</v>
      </c>
      <c r="N39" s="671">
        <v>0</v>
      </c>
      <c r="O39" s="670">
        <v>0</v>
      </c>
      <c r="P39" s="671">
        <v>0</v>
      </c>
      <c r="Q39" s="670">
        <v>0</v>
      </c>
      <c r="R39" s="671">
        <v>0</v>
      </c>
    </row>
    <row r="40" spans="1:18" ht="18.95" customHeight="1" x14ac:dyDescent="0.25">
      <c r="A40" s="666" t="s">
        <v>105</v>
      </c>
      <c r="B40" s="667">
        <v>0</v>
      </c>
      <c r="C40" s="668">
        <v>0</v>
      </c>
      <c r="D40" s="668">
        <v>0</v>
      </c>
      <c r="E40" s="669">
        <v>0</v>
      </c>
      <c r="F40" s="667">
        <v>0</v>
      </c>
      <c r="G40" s="668">
        <v>0</v>
      </c>
      <c r="H40" s="668">
        <v>0</v>
      </c>
      <c r="I40" s="668">
        <v>0</v>
      </c>
      <c r="J40" s="671">
        <v>0</v>
      </c>
      <c r="K40" s="698">
        <v>0</v>
      </c>
      <c r="L40" s="671">
        <v>0</v>
      </c>
      <c r="M40" s="670">
        <v>0</v>
      </c>
      <c r="N40" s="671">
        <v>0</v>
      </c>
      <c r="O40" s="670">
        <v>0</v>
      </c>
      <c r="P40" s="671">
        <v>0</v>
      </c>
      <c r="Q40" s="670">
        <v>0</v>
      </c>
      <c r="R40" s="671">
        <v>0</v>
      </c>
    </row>
    <row r="41" spans="1:18" ht="18.95" customHeight="1" x14ac:dyDescent="0.25">
      <c r="A41" s="666" t="s">
        <v>106</v>
      </c>
      <c r="B41" s="667">
        <v>0</v>
      </c>
      <c r="C41" s="668">
        <v>0</v>
      </c>
      <c r="D41" s="668">
        <v>0</v>
      </c>
      <c r="E41" s="669">
        <v>0</v>
      </c>
      <c r="F41" s="667">
        <v>0</v>
      </c>
      <c r="G41" s="668">
        <v>0</v>
      </c>
      <c r="H41" s="668">
        <v>0</v>
      </c>
      <c r="I41" s="668">
        <v>0</v>
      </c>
      <c r="J41" s="671">
        <v>0</v>
      </c>
      <c r="K41" s="698">
        <v>0</v>
      </c>
      <c r="L41" s="671">
        <v>0</v>
      </c>
      <c r="M41" s="670">
        <v>0</v>
      </c>
      <c r="N41" s="671">
        <v>0</v>
      </c>
      <c r="O41" s="670">
        <v>0</v>
      </c>
      <c r="P41" s="671">
        <v>0</v>
      </c>
      <c r="Q41" s="670">
        <v>0</v>
      </c>
      <c r="R41" s="671">
        <v>0</v>
      </c>
    </row>
    <row r="42" spans="1:18" ht="18.95" customHeight="1" x14ac:dyDescent="0.25">
      <c r="A42" s="666" t="s">
        <v>107</v>
      </c>
      <c r="B42" s="667">
        <v>0</v>
      </c>
      <c r="C42" s="668">
        <v>0</v>
      </c>
      <c r="D42" s="668">
        <v>0</v>
      </c>
      <c r="E42" s="669">
        <v>0</v>
      </c>
      <c r="F42" s="667">
        <v>0</v>
      </c>
      <c r="G42" s="668">
        <v>0</v>
      </c>
      <c r="H42" s="668">
        <v>0</v>
      </c>
      <c r="I42" s="668">
        <v>0</v>
      </c>
      <c r="J42" s="671">
        <v>0</v>
      </c>
      <c r="K42" s="698">
        <v>0</v>
      </c>
      <c r="L42" s="671">
        <v>0</v>
      </c>
      <c r="M42" s="670">
        <v>0</v>
      </c>
      <c r="N42" s="671">
        <v>0</v>
      </c>
      <c r="O42" s="670">
        <v>0</v>
      </c>
      <c r="P42" s="671">
        <v>0</v>
      </c>
      <c r="Q42" s="670">
        <v>0</v>
      </c>
      <c r="R42" s="671">
        <v>0</v>
      </c>
    </row>
    <row r="43" spans="1:18" ht="18.95" customHeight="1" x14ac:dyDescent="0.25">
      <c r="A43" s="666" t="s">
        <v>424</v>
      </c>
      <c r="B43" s="667">
        <v>0</v>
      </c>
      <c r="C43" s="668">
        <v>0</v>
      </c>
      <c r="D43" s="668">
        <v>0</v>
      </c>
      <c r="E43" s="669">
        <v>0</v>
      </c>
      <c r="F43" s="667">
        <v>0</v>
      </c>
      <c r="G43" s="668">
        <v>0</v>
      </c>
      <c r="H43" s="668">
        <v>0</v>
      </c>
      <c r="I43" s="668">
        <v>0</v>
      </c>
      <c r="J43" s="671">
        <v>0</v>
      </c>
      <c r="K43" s="698">
        <v>0</v>
      </c>
      <c r="L43" s="671">
        <v>0</v>
      </c>
      <c r="M43" s="698">
        <v>0</v>
      </c>
      <c r="N43" s="671">
        <v>0</v>
      </c>
      <c r="O43" s="698">
        <v>0</v>
      </c>
      <c r="P43" s="671">
        <v>0</v>
      </c>
      <c r="Q43" s="698">
        <v>0</v>
      </c>
      <c r="R43" s="671">
        <v>0</v>
      </c>
    </row>
    <row r="44" spans="1:18" ht="18.95" customHeight="1" x14ac:dyDescent="0.25">
      <c r="A44" s="666" t="s">
        <v>214</v>
      </c>
      <c r="B44" s="667">
        <v>0</v>
      </c>
      <c r="C44" s="668">
        <v>0</v>
      </c>
      <c r="D44" s="668">
        <v>0</v>
      </c>
      <c r="E44" s="669">
        <v>0</v>
      </c>
      <c r="F44" s="667">
        <v>0</v>
      </c>
      <c r="G44" s="668">
        <v>0</v>
      </c>
      <c r="H44" s="668">
        <v>0</v>
      </c>
      <c r="I44" s="668">
        <v>0</v>
      </c>
      <c r="J44" s="671">
        <v>0</v>
      </c>
      <c r="K44" s="698">
        <v>0</v>
      </c>
      <c r="L44" s="671">
        <v>0</v>
      </c>
      <c r="M44" s="670">
        <v>0</v>
      </c>
      <c r="N44" s="671">
        <v>0</v>
      </c>
      <c r="O44" s="670">
        <v>0</v>
      </c>
      <c r="P44" s="671">
        <v>0</v>
      </c>
      <c r="Q44" s="670">
        <v>0</v>
      </c>
      <c r="R44" s="671">
        <v>0</v>
      </c>
    </row>
    <row r="45" spans="1:18" ht="18.95" customHeight="1" x14ac:dyDescent="0.25">
      <c r="A45" s="666" t="s">
        <v>873</v>
      </c>
      <c r="B45" s="667">
        <v>0</v>
      </c>
      <c r="C45" s="668">
        <v>0</v>
      </c>
      <c r="D45" s="668">
        <v>0</v>
      </c>
      <c r="E45" s="669">
        <v>0</v>
      </c>
      <c r="F45" s="667">
        <v>0</v>
      </c>
      <c r="G45" s="668">
        <v>0</v>
      </c>
      <c r="H45" s="668">
        <v>0</v>
      </c>
      <c r="I45" s="668">
        <v>0</v>
      </c>
      <c r="J45" s="671">
        <v>0</v>
      </c>
      <c r="K45" s="698">
        <v>0</v>
      </c>
      <c r="L45" s="671">
        <v>0</v>
      </c>
      <c r="M45" s="670">
        <v>0</v>
      </c>
      <c r="N45" s="671">
        <v>0</v>
      </c>
      <c r="O45" s="670">
        <v>0</v>
      </c>
      <c r="P45" s="671">
        <v>0</v>
      </c>
      <c r="Q45" s="670">
        <v>0</v>
      </c>
      <c r="R45" s="671">
        <v>0</v>
      </c>
    </row>
    <row r="46" spans="1:18" ht="34.5" customHeight="1" x14ac:dyDescent="0.25">
      <c r="A46" s="672" t="s">
        <v>373</v>
      </c>
      <c r="B46" s="667">
        <v>0</v>
      </c>
      <c r="C46" s="668">
        <v>0</v>
      </c>
      <c r="D46" s="668">
        <v>0</v>
      </c>
      <c r="E46" s="669">
        <v>0</v>
      </c>
      <c r="F46" s="667">
        <v>0</v>
      </c>
      <c r="G46" s="668">
        <v>0</v>
      </c>
      <c r="H46" s="668">
        <v>0</v>
      </c>
      <c r="I46" s="668">
        <v>0</v>
      </c>
      <c r="J46" s="671">
        <v>0</v>
      </c>
      <c r="K46" s="698">
        <v>0</v>
      </c>
      <c r="L46" s="671">
        <v>0</v>
      </c>
      <c r="M46" s="698">
        <v>0</v>
      </c>
      <c r="N46" s="671">
        <v>0</v>
      </c>
      <c r="O46" s="698">
        <v>0</v>
      </c>
      <c r="P46" s="671">
        <v>0</v>
      </c>
      <c r="Q46" s="698">
        <v>0</v>
      </c>
      <c r="R46" s="671">
        <v>0</v>
      </c>
    </row>
    <row r="47" spans="1:18" ht="18.95" customHeight="1" x14ac:dyDescent="0.25">
      <c r="A47" s="666" t="s">
        <v>215</v>
      </c>
      <c r="B47" s="667">
        <v>0</v>
      </c>
      <c r="C47" s="668">
        <v>0</v>
      </c>
      <c r="D47" s="668">
        <v>0</v>
      </c>
      <c r="E47" s="669">
        <v>0</v>
      </c>
      <c r="F47" s="667">
        <v>0</v>
      </c>
      <c r="G47" s="668">
        <v>0</v>
      </c>
      <c r="H47" s="668">
        <v>0</v>
      </c>
      <c r="I47" s="668">
        <v>0</v>
      </c>
      <c r="J47" s="671">
        <v>0</v>
      </c>
      <c r="K47" s="698">
        <v>0</v>
      </c>
      <c r="L47" s="671">
        <v>0</v>
      </c>
      <c r="M47" s="670">
        <v>0</v>
      </c>
      <c r="N47" s="671">
        <v>0</v>
      </c>
      <c r="O47" s="670">
        <v>0</v>
      </c>
      <c r="P47" s="671">
        <v>0</v>
      </c>
      <c r="Q47" s="670">
        <v>0</v>
      </c>
      <c r="R47" s="671">
        <v>0</v>
      </c>
    </row>
    <row r="48" spans="1:18" ht="18.95" customHeight="1" x14ac:dyDescent="0.25">
      <c r="A48" s="666" t="s">
        <v>374</v>
      </c>
      <c r="B48" s="667">
        <v>0</v>
      </c>
      <c r="C48" s="668">
        <v>0</v>
      </c>
      <c r="D48" s="668">
        <v>0</v>
      </c>
      <c r="E48" s="669">
        <v>0</v>
      </c>
      <c r="F48" s="667">
        <v>0</v>
      </c>
      <c r="G48" s="668">
        <v>0</v>
      </c>
      <c r="H48" s="668">
        <v>0</v>
      </c>
      <c r="I48" s="668">
        <v>0</v>
      </c>
      <c r="J48" s="671">
        <v>0</v>
      </c>
      <c r="K48" s="698">
        <v>0</v>
      </c>
      <c r="L48" s="671">
        <v>0</v>
      </c>
      <c r="M48" s="698">
        <v>0</v>
      </c>
      <c r="N48" s="671">
        <v>0</v>
      </c>
      <c r="O48" s="698">
        <v>0</v>
      </c>
      <c r="P48" s="671">
        <v>0</v>
      </c>
      <c r="Q48" s="698">
        <v>0</v>
      </c>
      <c r="R48" s="671">
        <v>0</v>
      </c>
    </row>
    <row r="49" spans="1:18" ht="18.95" customHeight="1" x14ac:dyDescent="0.25">
      <c r="A49" s="666" t="s">
        <v>108</v>
      </c>
      <c r="B49" s="667">
        <v>0</v>
      </c>
      <c r="C49" s="668">
        <v>0</v>
      </c>
      <c r="D49" s="668">
        <v>0</v>
      </c>
      <c r="E49" s="669">
        <v>0</v>
      </c>
      <c r="F49" s="667">
        <v>0</v>
      </c>
      <c r="G49" s="668">
        <v>0</v>
      </c>
      <c r="H49" s="668">
        <v>0</v>
      </c>
      <c r="I49" s="668">
        <v>0</v>
      </c>
      <c r="J49" s="671">
        <v>0</v>
      </c>
      <c r="K49" s="698">
        <v>0</v>
      </c>
      <c r="L49" s="671">
        <v>0</v>
      </c>
      <c r="M49" s="670">
        <v>0</v>
      </c>
      <c r="N49" s="671">
        <v>0</v>
      </c>
      <c r="O49" s="670">
        <v>0</v>
      </c>
      <c r="P49" s="671">
        <v>0</v>
      </c>
      <c r="Q49" s="670">
        <v>0</v>
      </c>
      <c r="R49" s="671">
        <v>0</v>
      </c>
    </row>
    <row r="50" spans="1:18" ht="18.95" customHeight="1" x14ac:dyDescent="0.25">
      <c r="A50" s="666" t="s">
        <v>109</v>
      </c>
      <c r="B50" s="667">
        <v>0</v>
      </c>
      <c r="C50" s="668">
        <v>0</v>
      </c>
      <c r="D50" s="668">
        <v>0</v>
      </c>
      <c r="E50" s="669">
        <v>0</v>
      </c>
      <c r="F50" s="667">
        <v>0</v>
      </c>
      <c r="G50" s="668">
        <v>0</v>
      </c>
      <c r="H50" s="668">
        <v>0</v>
      </c>
      <c r="I50" s="668">
        <v>0</v>
      </c>
      <c r="J50" s="671">
        <v>0</v>
      </c>
      <c r="K50" s="698">
        <v>0</v>
      </c>
      <c r="L50" s="671">
        <v>0</v>
      </c>
      <c r="M50" s="670">
        <v>0</v>
      </c>
      <c r="N50" s="671">
        <v>0</v>
      </c>
      <c r="O50" s="670">
        <v>0</v>
      </c>
      <c r="P50" s="671">
        <v>0</v>
      </c>
      <c r="Q50" s="670">
        <v>0</v>
      </c>
      <c r="R50" s="671">
        <v>0</v>
      </c>
    </row>
    <row r="51" spans="1:18" ht="18.95" customHeight="1" x14ac:dyDescent="0.25">
      <c r="A51" s="666" t="s">
        <v>375</v>
      </c>
      <c r="B51" s="667">
        <v>0</v>
      </c>
      <c r="C51" s="668">
        <v>0</v>
      </c>
      <c r="D51" s="668">
        <v>0</v>
      </c>
      <c r="E51" s="669">
        <v>0</v>
      </c>
      <c r="F51" s="667">
        <v>0</v>
      </c>
      <c r="G51" s="668">
        <v>0</v>
      </c>
      <c r="H51" s="668">
        <v>0</v>
      </c>
      <c r="I51" s="668">
        <v>0</v>
      </c>
      <c r="J51" s="671">
        <v>0</v>
      </c>
      <c r="K51" s="698">
        <v>0</v>
      </c>
      <c r="L51" s="671">
        <v>0</v>
      </c>
      <c r="M51" s="670">
        <v>0</v>
      </c>
      <c r="N51" s="671">
        <v>0</v>
      </c>
      <c r="O51" s="670">
        <v>0</v>
      </c>
      <c r="P51" s="671">
        <v>0</v>
      </c>
      <c r="Q51" s="670">
        <v>0</v>
      </c>
      <c r="R51" s="671">
        <v>0</v>
      </c>
    </row>
    <row r="52" spans="1:18" ht="18.95" customHeight="1" x14ac:dyDescent="0.25">
      <c r="A52" s="666" t="s">
        <v>376</v>
      </c>
      <c r="B52" s="667">
        <v>0</v>
      </c>
      <c r="C52" s="668">
        <v>0</v>
      </c>
      <c r="D52" s="668">
        <v>0</v>
      </c>
      <c r="E52" s="669">
        <v>0</v>
      </c>
      <c r="F52" s="667">
        <v>0</v>
      </c>
      <c r="G52" s="668">
        <v>0</v>
      </c>
      <c r="H52" s="668">
        <v>0</v>
      </c>
      <c r="I52" s="668">
        <v>0</v>
      </c>
      <c r="J52" s="671">
        <v>0</v>
      </c>
      <c r="K52" s="698">
        <v>0</v>
      </c>
      <c r="L52" s="671">
        <v>0</v>
      </c>
      <c r="M52" s="670">
        <v>0</v>
      </c>
      <c r="N52" s="671">
        <v>0</v>
      </c>
      <c r="O52" s="670">
        <v>0</v>
      </c>
      <c r="P52" s="671">
        <v>0</v>
      </c>
      <c r="Q52" s="670">
        <v>0</v>
      </c>
      <c r="R52" s="671">
        <v>0</v>
      </c>
    </row>
    <row r="53" spans="1:18" ht="18.95" customHeight="1" x14ac:dyDescent="0.25">
      <c r="A53" s="666" t="s">
        <v>412</v>
      </c>
      <c r="B53" s="667">
        <v>0</v>
      </c>
      <c r="C53" s="668">
        <v>0</v>
      </c>
      <c r="D53" s="668">
        <v>0</v>
      </c>
      <c r="E53" s="669">
        <v>0</v>
      </c>
      <c r="F53" s="667">
        <v>0</v>
      </c>
      <c r="G53" s="668">
        <v>0</v>
      </c>
      <c r="H53" s="668">
        <v>0</v>
      </c>
      <c r="I53" s="668">
        <v>0</v>
      </c>
      <c r="J53" s="671">
        <v>0</v>
      </c>
      <c r="K53" s="698">
        <v>0</v>
      </c>
      <c r="L53" s="671">
        <v>0</v>
      </c>
      <c r="M53" s="698">
        <v>0</v>
      </c>
      <c r="N53" s="671">
        <v>0</v>
      </c>
      <c r="O53" s="698">
        <v>0</v>
      </c>
      <c r="P53" s="671">
        <v>0</v>
      </c>
      <c r="Q53" s="698">
        <v>0</v>
      </c>
      <c r="R53" s="671">
        <v>0</v>
      </c>
    </row>
    <row r="54" spans="1:18" ht="18.95" customHeight="1" x14ac:dyDescent="0.25">
      <c r="A54" s="666" t="s">
        <v>285</v>
      </c>
      <c r="B54" s="667">
        <v>0</v>
      </c>
      <c r="C54" s="668">
        <v>0</v>
      </c>
      <c r="D54" s="668">
        <v>0</v>
      </c>
      <c r="E54" s="669">
        <v>0</v>
      </c>
      <c r="F54" s="667">
        <v>0</v>
      </c>
      <c r="G54" s="668">
        <v>0</v>
      </c>
      <c r="H54" s="668">
        <v>0</v>
      </c>
      <c r="I54" s="668">
        <v>0</v>
      </c>
      <c r="J54" s="671">
        <v>0</v>
      </c>
      <c r="K54" s="698">
        <v>0</v>
      </c>
      <c r="L54" s="671">
        <v>0</v>
      </c>
      <c r="M54" s="670">
        <v>0</v>
      </c>
      <c r="N54" s="671">
        <v>0</v>
      </c>
      <c r="O54" s="670">
        <v>0</v>
      </c>
      <c r="P54" s="671">
        <v>0</v>
      </c>
      <c r="Q54" s="670">
        <v>0</v>
      </c>
      <c r="R54" s="671">
        <v>0</v>
      </c>
    </row>
    <row r="55" spans="1:18" ht="8.25" customHeight="1" thickBot="1" x14ac:dyDescent="0.3">
      <c r="A55" s="673"/>
      <c r="B55" s="667"/>
      <c r="C55" s="668"/>
      <c r="D55" s="668"/>
      <c r="E55" s="669"/>
      <c r="F55" s="699"/>
      <c r="G55" s="693"/>
      <c r="H55" s="693"/>
      <c r="I55" s="693"/>
      <c r="J55" s="696"/>
      <c r="K55" s="700"/>
      <c r="L55" s="695"/>
      <c r="M55" s="694"/>
      <c r="N55" s="695"/>
      <c r="O55" s="694"/>
      <c r="P55" s="695"/>
      <c r="Q55" s="694"/>
      <c r="R55" s="696"/>
    </row>
    <row r="56" spans="1:18" ht="45" customHeight="1" thickBot="1" x14ac:dyDescent="0.25">
      <c r="A56" s="674" t="s">
        <v>240</v>
      </c>
      <c r="B56" s="675">
        <v>46550321883</v>
      </c>
      <c r="C56" s="676">
        <v>5267198876</v>
      </c>
      <c r="D56" s="676">
        <v>41283123007</v>
      </c>
      <c r="E56" s="677">
        <v>85376</v>
      </c>
      <c r="F56" s="675">
        <v>48846662073</v>
      </c>
      <c r="G56" s="676">
        <v>5796634068</v>
      </c>
      <c r="H56" s="676">
        <v>5326147100</v>
      </c>
      <c r="I56" s="676">
        <v>43050028005</v>
      </c>
      <c r="J56" s="677">
        <v>85808.8</v>
      </c>
      <c r="K56" s="675">
        <v>9815859325</v>
      </c>
      <c r="L56" s="678">
        <v>25439.8</v>
      </c>
      <c r="M56" s="675">
        <v>31210115389</v>
      </c>
      <c r="N56" s="678">
        <v>58843</v>
      </c>
      <c r="O56" s="675">
        <v>125995391</v>
      </c>
      <c r="P56" s="678">
        <v>246</v>
      </c>
      <c r="Q56" s="675">
        <v>1898057900</v>
      </c>
      <c r="R56" s="678">
        <v>1280</v>
      </c>
    </row>
    <row r="57" spans="1:18" ht="18.75" customHeight="1" x14ac:dyDescent="0.2">
      <c r="A57" s="679" t="s">
        <v>377</v>
      </c>
    </row>
    <row r="58" spans="1:18" ht="12.75" x14ac:dyDescent="0.2">
      <c r="A58" s="66"/>
      <c r="K58" s="360"/>
      <c r="L58" s="360"/>
    </row>
    <row r="59" spans="1:18" s="361" customFormat="1" ht="12.75" customHeight="1" x14ac:dyDescent="0.2">
      <c r="B59" s="362"/>
      <c r="C59" s="362"/>
      <c r="D59" s="362"/>
      <c r="E59" s="362"/>
      <c r="F59" s="362"/>
      <c r="G59" s="362"/>
      <c r="H59" s="362"/>
      <c r="I59" s="362"/>
      <c r="J59" s="362"/>
      <c r="K59" s="362"/>
    </row>
    <row r="60" spans="1:18" s="361" customFormat="1" ht="12.75" customHeight="1" x14ac:dyDescent="0.2">
      <c r="B60" s="362"/>
      <c r="C60" s="362"/>
      <c r="D60" s="362"/>
      <c r="E60" s="362"/>
      <c r="F60" s="362"/>
      <c r="G60" s="362"/>
      <c r="H60" s="362"/>
      <c r="I60" s="362"/>
      <c r="J60" s="362"/>
      <c r="K60" s="362"/>
      <c r="L60" s="362"/>
    </row>
    <row r="61" spans="1:18" ht="12.75" customHeight="1" x14ac:dyDescent="0.2">
      <c r="A61" s="66"/>
    </row>
  </sheetData>
  <mergeCells count="8">
    <mergeCell ref="A3:R3"/>
    <mergeCell ref="F5:R5"/>
    <mergeCell ref="K6:R6"/>
    <mergeCell ref="K7:L7"/>
    <mergeCell ref="M7:N7"/>
    <mergeCell ref="O7:P7"/>
    <mergeCell ref="Q7:R7"/>
    <mergeCell ref="B5:E5"/>
  </mergeCells>
  <phoneticPr fontId="0" type="noConversion"/>
  <printOptions horizontalCentered="1" verticalCentered="1"/>
  <pageMargins left="0.19685039370078741" right="0.19685039370078741" top="0.48" bottom="0.27559055118110237" header="0.19685039370078741" footer="0.23622047244094491"/>
  <pageSetup paperSize="9" scale="48" pageOrder="overThenDown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="75" zoomScaleNormal="75" workbookViewId="0">
      <pane xSplit="1" ySplit="10" topLeftCell="D32" activePane="bottomRight" state="frozen"/>
      <selection activeCell="H32" sqref="H32"/>
      <selection pane="topRight" activeCell="H32" sqref="H32"/>
      <selection pane="bottomLeft" activeCell="H32" sqref="H32"/>
      <selection pane="bottomRight" activeCell="A5" sqref="A5:R56"/>
    </sheetView>
  </sheetViews>
  <sheetFormatPr defaultColWidth="6.7109375" defaultRowHeight="15.75" x14ac:dyDescent="0.25"/>
  <cols>
    <col min="1" max="1" width="58.140625" style="68" customWidth="1"/>
    <col min="2" max="2" width="21.42578125" style="66" customWidth="1"/>
    <col min="3" max="3" width="15.140625" style="66" customWidth="1"/>
    <col min="4" max="4" width="16.85546875" style="66" customWidth="1"/>
    <col min="5" max="5" width="8.140625" style="66" customWidth="1"/>
    <col min="6" max="6" width="20.5703125" style="66" customWidth="1"/>
    <col min="7" max="8" width="15.140625" style="66" customWidth="1"/>
    <col min="9" max="9" width="16.7109375" style="66" customWidth="1"/>
    <col min="10" max="10" width="8.5703125" style="66" customWidth="1"/>
    <col min="11" max="11" width="18.140625" style="66" customWidth="1"/>
    <col min="12" max="12" width="8.42578125" style="66" customWidth="1"/>
    <col min="13" max="13" width="19.28515625" style="66" customWidth="1"/>
    <col min="14" max="14" width="8.5703125" style="66" customWidth="1"/>
    <col min="15" max="15" width="17.85546875" style="66" customWidth="1"/>
    <col min="16" max="16" width="8" style="66" customWidth="1"/>
    <col min="17" max="17" width="14.28515625" style="66" customWidth="1"/>
    <col min="18" max="18" width="13.140625" style="66" customWidth="1"/>
    <col min="19" max="19" width="6.7109375" style="66"/>
    <col min="20" max="20" width="10" style="66" bestFit="1" customWidth="1"/>
    <col min="21" max="256" width="6.7109375" style="66"/>
    <col min="257" max="257" width="58.140625" style="66" customWidth="1"/>
    <col min="258" max="258" width="21.42578125" style="66" customWidth="1"/>
    <col min="259" max="259" width="15.140625" style="66" customWidth="1"/>
    <col min="260" max="260" width="16.85546875" style="66" customWidth="1"/>
    <col min="261" max="261" width="8.140625" style="66" customWidth="1"/>
    <col min="262" max="262" width="20.5703125" style="66" customWidth="1"/>
    <col min="263" max="264" width="15.140625" style="66" customWidth="1"/>
    <col min="265" max="265" width="16.7109375" style="66" customWidth="1"/>
    <col min="266" max="266" width="8.5703125" style="66" customWidth="1"/>
    <col min="267" max="267" width="18.140625" style="66" customWidth="1"/>
    <col min="268" max="268" width="8.42578125" style="66" customWidth="1"/>
    <col min="269" max="269" width="19.28515625" style="66" customWidth="1"/>
    <col min="270" max="270" width="8.5703125" style="66" customWidth="1"/>
    <col min="271" max="271" width="17.85546875" style="66" customWidth="1"/>
    <col min="272" max="272" width="8" style="66" customWidth="1"/>
    <col min="273" max="273" width="14.28515625" style="66" customWidth="1"/>
    <col min="274" max="274" width="13.140625" style="66" customWidth="1"/>
    <col min="275" max="275" width="6.7109375" style="66"/>
    <col min="276" max="276" width="10" style="66" bestFit="1" customWidth="1"/>
    <col min="277" max="512" width="6.7109375" style="66"/>
    <col min="513" max="513" width="58.140625" style="66" customWidth="1"/>
    <col min="514" max="514" width="21.42578125" style="66" customWidth="1"/>
    <col min="515" max="515" width="15.140625" style="66" customWidth="1"/>
    <col min="516" max="516" width="16.85546875" style="66" customWidth="1"/>
    <col min="517" max="517" width="8.140625" style="66" customWidth="1"/>
    <col min="518" max="518" width="20.5703125" style="66" customWidth="1"/>
    <col min="519" max="520" width="15.140625" style="66" customWidth="1"/>
    <col min="521" max="521" width="16.7109375" style="66" customWidth="1"/>
    <col min="522" max="522" width="8.5703125" style="66" customWidth="1"/>
    <col min="523" max="523" width="18.140625" style="66" customWidth="1"/>
    <col min="524" max="524" width="8.42578125" style="66" customWidth="1"/>
    <col min="525" max="525" width="19.28515625" style="66" customWidth="1"/>
    <col min="526" max="526" width="8.5703125" style="66" customWidth="1"/>
    <col min="527" max="527" width="17.85546875" style="66" customWidth="1"/>
    <col min="528" max="528" width="8" style="66" customWidth="1"/>
    <col min="529" max="529" width="14.28515625" style="66" customWidth="1"/>
    <col min="530" max="530" width="13.140625" style="66" customWidth="1"/>
    <col min="531" max="531" width="6.7109375" style="66"/>
    <col min="532" max="532" width="10" style="66" bestFit="1" customWidth="1"/>
    <col min="533" max="768" width="6.7109375" style="66"/>
    <col min="769" max="769" width="58.140625" style="66" customWidth="1"/>
    <col min="770" max="770" width="21.42578125" style="66" customWidth="1"/>
    <col min="771" max="771" width="15.140625" style="66" customWidth="1"/>
    <col min="772" max="772" width="16.85546875" style="66" customWidth="1"/>
    <col min="773" max="773" width="8.140625" style="66" customWidth="1"/>
    <col min="774" max="774" width="20.5703125" style="66" customWidth="1"/>
    <col min="775" max="776" width="15.140625" style="66" customWidth="1"/>
    <col min="777" max="777" width="16.7109375" style="66" customWidth="1"/>
    <col min="778" max="778" width="8.5703125" style="66" customWidth="1"/>
    <col min="779" max="779" width="18.140625" style="66" customWidth="1"/>
    <col min="780" max="780" width="8.42578125" style="66" customWidth="1"/>
    <col min="781" max="781" width="19.28515625" style="66" customWidth="1"/>
    <col min="782" max="782" width="8.5703125" style="66" customWidth="1"/>
    <col min="783" max="783" width="17.85546875" style="66" customWidth="1"/>
    <col min="784" max="784" width="8" style="66" customWidth="1"/>
    <col min="785" max="785" width="14.28515625" style="66" customWidth="1"/>
    <col min="786" max="786" width="13.140625" style="66" customWidth="1"/>
    <col min="787" max="787" width="6.7109375" style="66"/>
    <col min="788" max="788" width="10" style="66" bestFit="1" customWidth="1"/>
    <col min="789" max="1024" width="6.7109375" style="66"/>
    <col min="1025" max="1025" width="58.140625" style="66" customWidth="1"/>
    <col min="1026" max="1026" width="21.42578125" style="66" customWidth="1"/>
    <col min="1027" max="1027" width="15.140625" style="66" customWidth="1"/>
    <col min="1028" max="1028" width="16.85546875" style="66" customWidth="1"/>
    <col min="1029" max="1029" width="8.140625" style="66" customWidth="1"/>
    <col min="1030" max="1030" width="20.5703125" style="66" customWidth="1"/>
    <col min="1031" max="1032" width="15.140625" style="66" customWidth="1"/>
    <col min="1033" max="1033" width="16.7109375" style="66" customWidth="1"/>
    <col min="1034" max="1034" width="8.5703125" style="66" customWidth="1"/>
    <col min="1035" max="1035" width="18.140625" style="66" customWidth="1"/>
    <col min="1036" max="1036" width="8.42578125" style="66" customWidth="1"/>
    <col min="1037" max="1037" width="19.28515625" style="66" customWidth="1"/>
    <col min="1038" max="1038" width="8.5703125" style="66" customWidth="1"/>
    <col min="1039" max="1039" width="17.85546875" style="66" customWidth="1"/>
    <col min="1040" max="1040" width="8" style="66" customWidth="1"/>
    <col min="1041" max="1041" width="14.28515625" style="66" customWidth="1"/>
    <col min="1042" max="1042" width="13.140625" style="66" customWidth="1"/>
    <col min="1043" max="1043" width="6.7109375" style="66"/>
    <col min="1044" max="1044" width="10" style="66" bestFit="1" customWidth="1"/>
    <col min="1045" max="1280" width="6.7109375" style="66"/>
    <col min="1281" max="1281" width="58.140625" style="66" customWidth="1"/>
    <col min="1282" max="1282" width="21.42578125" style="66" customWidth="1"/>
    <col min="1283" max="1283" width="15.140625" style="66" customWidth="1"/>
    <col min="1284" max="1284" width="16.85546875" style="66" customWidth="1"/>
    <col min="1285" max="1285" width="8.140625" style="66" customWidth="1"/>
    <col min="1286" max="1286" width="20.5703125" style="66" customWidth="1"/>
    <col min="1287" max="1288" width="15.140625" style="66" customWidth="1"/>
    <col min="1289" max="1289" width="16.7109375" style="66" customWidth="1"/>
    <col min="1290" max="1290" width="8.5703125" style="66" customWidth="1"/>
    <col min="1291" max="1291" width="18.140625" style="66" customWidth="1"/>
    <col min="1292" max="1292" width="8.42578125" style="66" customWidth="1"/>
    <col min="1293" max="1293" width="19.28515625" style="66" customWidth="1"/>
    <col min="1294" max="1294" width="8.5703125" style="66" customWidth="1"/>
    <col min="1295" max="1295" width="17.85546875" style="66" customWidth="1"/>
    <col min="1296" max="1296" width="8" style="66" customWidth="1"/>
    <col min="1297" max="1297" width="14.28515625" style="66" customWidth="1"/>
    <col min="1298" max="1298" width="13.140625" style="66" customWidth="1"/>
    <col min="1299" max="1299" width="6.7109375" style="66"/>
    <col min="1300" max="1300" width="10" style="66" bestFit="1" customWidth="1"/>
    <col min="1301" max="1536" width="6.7109375" style="66"/>
    <col min="1537" max="1537" width="58.140625" style="66" customWidth="1"/>
    <col min="1538" max="1538" width="21.42578125" style="66" customWidth="1"/>
    <col min="1539" max="1539" width="15.140625" style="66" customWidth="1"/>
    <col min="1540" max="1540" width="16.85546875" style="66" customWidth="1"/>
    <col min="1541" max="1541" width="8.140625" style="66" customWidth="1"/>
    <col min="1542" max="1542" width="20.5703125" style="66" customWidth="1"/>
    <col min="1543" max="1544" width="15.140625" style="66" customWidth="1"/>
    <col min="1545" max="1545" width="16.7109375" style="66" customWidth="1"/>
    <col min="1546" max="1546" width="8.5703125" style="66" customWidth="1"/>
    <col min="1547" max="1547" width="18.140625" style="66" customWidth="1"/>
    <col min="1548" max="1548" width="8.42578125" style="66" customWidth="1"/>
    <col min="1549" max="1549" width="19.28515625" style="66" customWidth="1"/>
    <col min="1550" max="1550" width="8.5703125" style="66" customWidth="1"/>
    <col min="1551" max="1551" width="17.85546875" style="66" customWidth="1"/>
    <col min="1552" max="1552" width="8" style="66" customWidth="1"/>
    <col min="1553" max="1553" width="14.28515625" style="66" customWidth="1"/>
    <col min="1554" max="1554" width="13.140625" style="66" customWidth="1"/>
    <col min="1555" max="1555" width="6.7109375" style="66"/>
    <col min="1556" max="1556" width="10" style="66" bestFit="1" customWidth="1"/>
    <col min="1557" max="1792" width="6.7109375" style="66"/>
    <col min="1793" max="1793" width="58.140625" style="66" customWidth="1"/>
    <col min="1794" max="1794" width="21.42578125" style="66" customWidth="1"/>
    <col min="1795" max="1795" width="15.140625" style="66" customWidth="1"/>
    <col min="1796" max="1796" width="16.85546875" style="66" customWidth="1"/>
    <col min="1797" max="1797" width="8.140625" style="66" customWidth="1"/>
    <col min="1798" max="1798" width="20.5703125" style="66" customWidth="1"/>
    <col min="1799" max="1800" width="15.140625" style="66" customWidth="1"/>
    <col min="1801" max="1801" width="16.7109375" style="66" customWidth="1"/>
    <col min="1802" max="1802" width="8.5703125" style="66" customWidth="1"/>
    <col min="1803" max="1803" width="18.140625" style="66" customWidth="1"/>
    <col min="1804" max="1804" width="8.42578125" style="66" customWidth="1"/>
    <col min="1805" max="1805" width="19.28515625" style="66" customWidth="1"/>
    <col min="1806" max="1806" width="8.5703125" style="66" customWidth="1"/>
    <col min="1807" max="1807" width="17.85546875" style="66" customWidth="1"/>
    <col min="1808" max="1808" width="8" style="66" customWidth="1"/>
    <col min="1809" max="1809" width="14.28515625" style="66" customWidth="1"/>
    <col min="1810" max="1810" width="13.140625" style="66" customWidth="1"/>
    <col min="1811" max="1811" width="6.7109375" style="66"/>
    <col min="1812" max="1812" width="10" style="66" bestFit="1" customWidth="1"/>
    <col min="1813" max="2048" width="6.7109375" style="66"/>
    <col min="2049" max="2049" width="58.140625" style="66" customWidth="1"/>
    <col min="2050" max="2050" width="21.42578125" style="66" customWidth="1"/>
    <col min="2051" max="2051" width="15.140625" style="66" customWidth="1"/>
    <col min="2052" max="2052" width="16.85546875" style="66" customWidth="1"/>
    <col min="2053" max="2053" width="8.140625" style="66" customWidth="1"/>
    <col min="2054" max="2054" width="20.5703125" style="66" customWidth="1"/>
    <col min="2055" max="2056" width="15.140625" style="66" customWidth="1"/>
    <col min="2057" max="2057" width="16.7109375" style="66" customWidth="1"/>
    <col min="2058" max="2058" width="8.5703125" style="66" customWidth="1"/>
    <col min="2059" max="2059" width="18.140625" style="66" customWidth="1"/>
    <col min="2060" max="2060" width="8.42578125" style="66" customWidth="1"/>
    <col min="2061" max="2061" width="19.28515625" style="66" customWidth="1"/>
    <col min="2062" max="2062" width="8.5703125" style="66" customWidth="1"/>
    <col min="2063" max="2063" width="17.85546875" style="66" customWidth="1"/>
    <col min="2064" max="2064" width="8" style="66" customWidth="1"/>
    <col min="2065" max="2065" width="14.28515625" style="66" customWidth="1"/>
    <col min="2066" max="2066" width="13.140625" style="66" customWidth="1"/>
    <col min="2067" max="2067" width="6.7109375" style="66"/>
    <col min="2068" max="2068" width="10" style="66" bestFit="1" customWidth="1"/>
    <col min="2069" max="2304" width="6.7109375" style="66"/>
    <col min="2305" max="2305" width="58.140625" style="66" customWidth="1"/>
    <col min="2306" max="2306" width="21.42578125" style="66" customWidth="1"/>
    <col min="2307" max="2307" width="15.140625" style="66" customWidth="1"/>
    <col min="2308" max="2308" width="16.85546875" style="66" customWidth="1"/>
    <col min="2309" max="2309" width="8.140625" style="66" customWidth="1"/>
    <col min="2310" max="2310" width="20.5703125" style="66" customWidth="1"/>
    <col min="2311" max="2312" width="15.140625" style="66" customWidth="1"/>
    <col min="2313" max="2313" width="16.7109375" style="66" customWidth="1"/>
    <col min="2314" max="2314" width="8.5703125" style="66" customWidth="1"/>
    <col min="2315" max="2315" width="18.140625" style="66" customWidth="1"/>
    <col min="2316" max="2316" width="8.42578125" style="66" customWidth="1"/>
    <col min="2317" max="2317" width="19.28515625" style="66" customWidth="1"/>
    <col min="2318" max="2318" width="8.5703125" style="66" customWidth="1"/>
    <col min="2319" max="2319" width="17.85546875" style="66" customWidth="1"/>
    <col min="2320" max="2320" width="8" style="66" customWidth="1"/>
    <col min="2321" max="2321" width="14.28515625" style="66" customWidth="1"/>
    <col min="2322" max="2322" width="13.140625" style="66" customWidth="1"/>
    <col min="2323" max="2323" width="6.7109375" style="66"/>
    <col min="2324" max="2324" width="10" style="66" bestFit="1" customWidth="1"/>
    <col min="2325" max="2560" width="6.7109375" style="66"/>
    <col min="2561" max="2561" width="58.140625" style="66" customWidth="1"/>
    <col min="2562" max="2562" width="21.42578125" style="66" customWidth="1"/>
    <col min="2563" max="2563" width="15.140625" style="66" customWidth="1"/>
    <col min="2564" max="2564" width="16.85546875" style="66" customWidth="1"/>
    <col min="2565" max="2565" width="8.140625" style="66" customWidth="1"/>
    <col min="2566" max="2566" width="20.5703125" style="66" customWidth="1"/>
    <col min="2567" max="2568" width="15.140625" style="66" customWidth="1"/>
    <col min="2569" max="2569" width="16.7109375" style="66" customWidth="1"/>
    <col min="2570" max="2570" width="8.5703125" style="66" customWidth="1"/>
    <col min="2571" max="2571" width="18.140625" style="66" customWidth="1"/>
    <col min="2572" max="2572" width="8.42578125" style="66" customWidth="1"/>
    <col min="2573" max="2573" width="19.28515625" style="66" customWidth="1"/>
    <col min="2574" max="2574" width="8.5703125" style="66" customWidth="1"/>
    <col min="2575" max="2575" width="17.85546875" style="66" customWidth="1"/>
    <col min="2576" max="2576" width="8" style="66" customWidth="1"/>
    <col min="2577" max="2577" width="14.28515625" style="66" customWidth="1"/>
    <col min="2578" max="2578" width="13.140625" style="66" customWidth="1"/>
    <col min="2579" max="2579" width="6.7109375" style="66"/>
    <col min="2580" max="2580" width="10" style="66" bestFit="1" customWidth="1"/>
    <col min="2581" max="2816" width="6.7109375" style="66"/>
    <col min="2817" max="2817" width="58.140625" style="66" customWidth="1"/>
    <col min="2818" max="2818" width="21.42578125" style="66" customWidth="1"/>
    <col min="2819" max="2819" width="15.140625" style="66" customWidth="1"/>
    <col min="2820" max="2820" width="16.85546875" style="66" customWidth="1"/>
    <col min="2821" max="2821" width="8.140625" style="66" customWidth="1"/>
    <col min="2822" max="2822" width="20.5703125" style="66" customWidth="1"/>
    <col min="2823" max="2824" width="15.140625" style="66" customWidth="1"/>
    <col min="2825" max="2825" width="16.7109375" style="66" customWidth="1"/>
    <col min="2826" max="2826" width="8.5703125" style="66" customWidth="1"/>
    <col min="2827" max="2827" width="18.140625" style="66" customWidth="1"/>
    <col min="2828" max="2828" width="8.42578125" style="66" customWidth="1"/>
    <col min="2829" max="2829" width="19.28515625" style="66" customWidth="1"/>
    <col min="2830" max="2830" width="8.5703125" style="66" customWidth="1"/>
    <col min="2831" max="2831" width="17.85546875" style="66" customWidth="1"/>
    <col min="2832" max="2832" width="8" style="66" customWidth="1"/>
    <col min="2833" max="2833" width="14.28515625" style="66" customWidth="1"/>
    <col min="2834" max="2834" width="13.140625" style="66" customWidth="1"/>
    <col min="2835" max="2835" width="6.7109375" style="66"/>
    <col min="2836" max="2836" width="10" style="66" bestFit="1" customWidth="1"/>
    <col min="2837" max="3072" width="6.7109375" style="66"/>
    <col min="3073" max="3073" width="58.140625" style="66" customWidth="1"/>
    <col min="3074" max="3074" width="21.42578125" style="66" customWidth="1"/>
    <col min="3075" max="3075" width="15.140625" style="66" customWidth="1"/>
    <col min="3076" max="3076" width="16.85546875" style="66" customWidth="1"/>
    <col min="3077" max="3077" width="8.140625" style="66" customWidth="1"/>
    <col min="3078" max="3078" width="20.5703125" style="66" customWidth="1"/>
    <col min="3079" max="3080" width="15.140625" style="66" customWidth="1"/>
    <col min="3081" max="3081" width="16.7109375" style="66" customWidth="1"/>
    <col min="3082" max="3082" width="8.5703125" style="66" customWidth="1"/>
    <col min="3083" max="3083" width="18.140625" style="66" customWidth="1"/>
    <col min="3084" max="3084" width="8.42578125" style="66" customWidth="1"/>
    <col min="3085" max="3085" width="19.28515625" style="66" customWidth="1"/>
    <col min="3086" max="3086" width="8.5703125" style="66" customWidth="1"/>
    <col min="3087" max="3087" width="17.85546875" style="66" customWidth="1"/>
    <col min="3088" max="3088" width="8" style="66" customWidth="1"/>
    <col min="3089" max="3089" width="14.28515625" style="66" customWidth="1"/>
    <col min="3090" max="3090" width="13.140625" style="66" customWidth="1"/>
    <col min="3091" max="3091" width="6.7109375" style="66"/>
    <col min="3092" max="3092" width="10" style="66" bestFit="1" customWidth="1"/>
    <col min="3093" max="3328" width="6.7109375" style="66"/>
    <col min="3329" max="3329" width="58.140625" style="66" customWidth="1"/>
    <col min="3330" max="3330" width="21.42578125" style="66" customWidth="1"/>
    <col min="3331" max="3331" width="15.140625" style="66" customWidth="1"/>
    <col min="3332" max="3332" width="16.85546875" style="66" customWidth="1"/>
    <col min="3333" max="3333" width="8.140625" style="66" customWidth="1"/>
    <col min="3334" max="3334" width="20.5703125" style="66" customWidth="1"/>
    <col min="3335" max="3336" width="15.140625" style="66" customWidth="1"/>
    <col min="3337" max="3337" width="16.7109375" style="66" customWidth="1"/>
    <col min="3338" max="3338" width="8.5703125" style="66" customWidth="1"/>
    <col min="3339" max="3339" width="18.140625" style="66" customWidth="1"/>
    <col min="3340" max="3340" width="8.42578125" style="66" customWidth="1"/>
    <col min="3341" max="3341" width="19.28515625" style="66" customWidth="1"/>
    <col min="3342" max="3342" width="8.5703125" style="66" customWidth="1"/>
    <col min="3343" max="3343" width="17.85546875" style="66" customWidth="1"/>
    <col min="3344" max="3344" width="8" style="66" customWidth="1"/>
    <col min="3345" max="3345" width="14.28515625" style="66" customWidth="1"/>
    <col min="3346" max="3346" width="13.140625" style="66" customWidth="1"/>
    <col min="3347" max="3347" width="6.7109375" style="66"/>
    <col min="3348" max="3348" width="10" style="66" bestFit="1" customWidth="1"/>
    <col min="3349" max="3584" width="6.7109375" style="66"/>
    <col min="3585" max="3585" width="58.140625" style="66" customWidth="1"/>
    <col min="3586" max="3586" width="21.42578125" style="66" customWidth="1"/>
    <col min="3587" max="3587" width="15.140625" style="66" customWidth="1"/>
    <col min="3588" max="3588" width="16.85546875" style="66" customWidth="1"/>
    <col min="3589" max="3589" width="8.140625" style="66" customWidth="1"/>
    <col min="3590" max="3590" width="20.5703125" style="66" customWidth="1"/>
    <col min="3591" max="3592" width="15.140625" style="66" customWidth="1"/>
    <col min="3593" max="3593" width="16.7109375" style="66" customWidth="1"/>
    <col min="3594" max="3594" width="8.5703125" style="66" customWidth="1"/>
    <col min="3595" max="3595" width="18.140625" style="66" customWidth="1"/>
    <col min="3596" max="3596" width="8.42578125" style="66" customWidth="1"/>
    <col min="3597" max="3597" width="19.28515625" style="66" customWidth="1"/>
    <col min="3598" max="3598" width="8.5703125" style="66" customWidth="1"/>
    <col min="3599" max="3599" width="17.85546875" style="66" customWidth="1"/>
    <col min="3600" max="3600" width="8" style="66" customWidth="1"/>
    <col min="3601" max="3601" width="14.28515625" style="66" customWidth="1"/>
    <col min="3602" max="3602" width="13.140625" style="66" customWidth="1"/>
    <col min="3603" max="3603" width="6.7109375" style="66"/>
    <col min="3604" max="3604" width="10" style="66" bestFit="1" customWidth="1"/>
    <col min="3605" max="3840" width="6.7109375" style="66"/>
    <col min="3841" max="3841" width="58.140625" style="66" customWidth="1"/>
    <col min="3842" max="3842" width="21.42578125" style="66" customWidth="1"/>
    <col min="3843" max="3843" width="15.140625" style="66" customWidth="1"/>
    <col min="3844" max="3844" width="16.85546875" style="66" customWidth="1"/>
    <col min="3845" max="3845" width="8.140625" style="66" customWidth="1"/>
    <col min="3846" max="3846" width="20.5703125" style="66" customWidth="1"/>
    <col min="3847" max="3848" width="15.140625" style="66" customWidth="1"/>
    <col min="3849" max="3849" width="16.7109375" style="66" customWidth="1"/>
    <col min="3850" max="3850" width="8.5703125" style="66" customWidth="1"/>
    <col min="3851" max="3851" width="18.140625" style="66" customWidth="1"/>
    <col min="3852" max="3852" width="8.42578125" style="66" customWidth="1"/>
    <col min="3853" max="3853" width="19.28515625" style="66" customWidth="1"/>
    <col min="3854" max="3854" width="8.5703125" style="66" customWidth="1"/>
    <col min="3855" max="3855" width="17.85546875" style="66" customWidth="1"/>
    <col min="3856" max="3856" width="8" style="66" customWidth="1"/>
    <col min="3857" max="3857" width="14.28515625" style="66" customWidth="1"/>
    <col min="3858" max="3858" width="13.140625" style="66" customWidth="1"/>
    <col min="3859" max="3859" width="6.7109375" style="66"/>
    <col min="3860" max="3860" width="10" style="66" bestFit="1" customWidth="1"/>
    <col min="3861" max="4096" width="6.7109375" style="66"/>
    <col min="4097" max="4097" width="58.140625" style="66" customWidth="1"/>
    <col min="4098" max="4098" width="21.42578125" style="66" customWidth="1"/>
    <col min="4099" max="4099" width="15.140625" style="66" customWidth="1"/>
    <col min="4100" max="4100" width="16.85546875" style="66" customWidth="1"/>
    <col min="4101" max="4101" width="8.140625" style="66" customWidth="1"/>
    <col min="4102" max="4102" width="20.5703125" style="66" customWidth="1"/>
    <col min="4103" max="4104" width="15.140625" style="66" customWidth="1"/>
    <col min="4105" max="4105" width="16.7109375" style="66" customWidth="1"/>
    <col min="4106" max="4106" width="8.5703125" style="66" customWidth="1"/>
    <col min="4107" max="4107" width="18.140625" style="66" customWidth="1"/>
    <col min="4108" max="4108" width="8.42578125" style="66" customWidth="1"/>
    <col min="4109" max="4109" width="19.28515625" style="66" customWidth="1"/>
    <col min="4110" max="4110" width="8.5703125" style="66" customWidth="1"/>
    <col min="4111" max="4111" width="17.85546875" style="66" customWidth="1"/>
    <col min="4112" max="4112" width="8" style="66" customWidth="1"/>
    <col min="4113" max="4113" width="14.28515625" style="66" customWidth="1"/>
    <col min="4114" max="4114" width="13.140625" style="66" customWidth="1"/>
    <col min="4115" max="4115" width="6.7109375" style="66"/>
    <col min="4116" max="4116" width="10" style="66" bestFit="1" customWidth="1"/>
    <col min="4117" max="4352" width="6.7109375" style="66"/>
    <col min="4353" max="4353" width="58.140625" style="66" customWidth="1"/>
    <col min="4354" max="4354" width="21.42578125" style="66" customWidth="1"/>
    <col min="4355" max="4355" width="15.140625" style="66" customWidth="1"/>
    <col min="4356" max="4356" width="16.85546875" style="66" customWidth="1"/>
    <col min="4357" max="4357" width="8.140625" style="66" customWidth="1"/>
    <col min="4358" max="4358" width="20.5703125" style="66" customWidth="1"/>
    <col min="4359" max="4360" width="15.140625" style="66" customWidth="1"/>
    <col min="4361" max="4361" width="16.7109375" style="66" customWidth="1"/>
    <col min="4362" max="4362" width="8.5703125" style="66" customWidth="1"/>
    <col min="4363" max="4363" width="18.140625" style="66" customWidth="1"/>
    <col min="4364" max="4364" width="8.42578125" style="66" customWidth="1"/>
    <col min="4365" max="4365" width="19.28515625" style="66" customWidth="1"/>
    <col min="4366" max="4366" width="8.5703125" style="66" customWidth="1"/>
    <col min="4367" max="4367" width="17.85546875" style="66" customWidth="1"/>
    <col min="4368" max="4368" width="8" style="66" customWidth="1"/>
    <col min="4369" max="4369" width="14.28515625" style="66" customWidth="1"/>
    <col min="4370" max="4370" width="13.140625" style="66" customWidth="1"/>
    <col min="4371" max="4371" width="6.7109375" style="66"/>
    <col min="4372" max="4372" width="10" style="66" bestFit="1" customWidth="1"/>
    <col min="4373" max="4608" width="6.7109375" style="66"/>
    <col min="4609" max="4609" width="58.140625" style="66" customWidth="1"/>
    <col min="4610" max="4610" width="21.42578125" style="66" customWidth="1"/>
    <col min="4611" max="4611" width="15.140625" style="66" customWidth="1"/>
    <col min="4612" max="4612" width="16.85546875" style="66" customWidth="1"/>
    <col min="4613" max="4613" width="8.140625" style="66" customWidth="1"/>
    <col min="4614" max="4614" width="20.5703125" style="66" customWidth="1"/>
    <col min="4615" max="4616" width="15.140625" style="66" customWidth="1"/>
    <col min="4617" max="4617" width="16.7109375" style="66" customWidth="1"/>
    <col min="4618" max="4618" width="8.5703125" style="66" customWidth="1"/>
    <col min="4619" max="4619" width="18.140625" style="66" customWidth="1"/>
    <col min="4620" max="4620" width="8.42578125" style="66" customWidth="1"/>
    <col min="4621" max="4621" width="19.28515625" style="66" customWidth="1"/>
    <col min="4622" max="4622" width="8.5703125" style="66" customWidth="1"/>
    <col min="4623" max="4623" width="17.85546875" style="66" customWidth="1"/>
    <col min="4624" max="4624" width="8" style="66" customWidth="1"/>
    <col min="4625" max="4625" width="14.28515625" style="66" customWidth="1"/>
    <col min="4626" max="4626" width="13.140625" style="66" customWidth="1"/>
    <col min="4627" max="4627" width="6.7109375" style="66"/>
    <col min="4628" max="4628" width="10" style="66" bestFit="1" customWidth="1"/>
    <col min="4629" max="4864" width="6.7109375" style="66"/>
    <col min="4865" max="4865" width="58.140625" style="66" customWidth="1"/>
    <col min="4866" max="4866" width="21.42578125" style="66" customWidth="1"/>
    <col min="4867" max="4867" width="15.140625" style="66" customWidth="1"/>
    <col min="4868" max="4868" width="16.85546875" style="66" customWidth="1"/>
    <col min="4869" max="4869" width="8.140625" style="66" customWidth="1"/>
    <col min="4870" max="4870" width="20.5703125" style="66" customWidth="1"/>
    <col min="4871" max="4872" width="15.140625" style="66" customWidth="1"/>
    <col min="4873" max="4873" width="16.7109375" style="66" customWidth="1"/>
    <col min="4874" max="4874" width="8.5703125" style="66" customWidth="1"/>
    <col min="4875" max="4875" width="18.140625" style="66" customWidth="1"/>
    <col min="4876" max="4876" width="8.42578125" style="66" customWidth="1"/>
    <col min="4877" max="4877" width="19.28515625" style="66" customWidth="1"/>
    <col min="4878" max="4878" width="8.5703125" style="66" customWidth="1"/>
    <col min="4879" max="4879" width="17.85546875" style="66" customWidth="1"/>
    <col min="4880" max="4880" width="8" style="66" customWidth="1"/>
    <col min="4881" max="4881" width="14.28515625" style="66" customWidth="1"/>
    <col min="4882" max="4882" width="13.140625" style="66" customWidth="1"/>
    <col min="4883" max="4883" width="6.7109375" style="66"/>
    <col min="4884" max="4884" width="10" style="66" bestFit="1" customWidth="1"/>
    <col min="4885" max="5120" width="6.7109375" style="66"/>
    <col min="5121" max="5121" width="58.140625" style="66" customWidth="1"/>
    <col min="5122" max="5122" width="21.42578125" style="66" customWidth="1"/>
    <col min="5123" max="5123" width="15.140625" style="66" customWidth="1"/>
    <col min="5124" max="5124" width="16.85546875" style="66" customWidth="1"/>
    <col min="5125" max="5125" width="8.140625" style="66" customWidth="1"/>
    <col min="5126" max="5126" width="20.5703125" style="66" customWidth="1"/>
    <col min="5127" max="5128" width="15.140625" style="66" customWidth="1"/>
    <col min="5129" max="5129" width="16.7109375" style="66" customWidth="1"/>
    <col min="5130" max="5130" width="8.5703125" style="66" customWidth="1"/>
    <col min="5131" max="5131" width="18.140625" style="66" customWidth="1"/>
    <col min="5132" max="5132" width="8.42578125" style="66" customWidth="1"/>
    <col min="5133" max="5133" width="19.28515625" style="66" customWidth="1"/>
    <col min="5134" max="5134" width="8.5703125" style="66" customWidth="1"/>
    <col min="5135" max="5135" width="17.85546875" style="66" customWidth="1"/>
    <col min="5136" max="5136" width="8" style="66" customWidth="1"/>
    <col min="5137" max="5137" width="14.28515625" style="66" customWidth="1"/>
    <col min="5138" max="5138" width="13.140625" style="66" customWidth="1"/>
    <col min="5139" max="5139" width="6.7109375" style="66"/>
    <col min="5140" max="5140" width="10" style="66" bestFit="1" customWidth="1"/>
    <col min="5141" max="5376" width="6.7109375" style="66"/>
    <col min="5377" max="5377" width="58.140625" style="66" customWidth="1"/>
    <col min="5378" max="5378" width="21.42578125" style="66" customWidth="1"/>
    <col min="5379" max="5379" width="15.140625" style="66" customWidth="1"/>
    <col min="5380" max="5380" width="16.85546875" style="66" customWidth="1"/>
    <col min="5381" max="5381" width="8.140625" style="66" customWidth="1"/>
    <col min="5382" max="5382" width="20.5703125" style="66" customWidth="1"/>
    <col min="5383" max="5384" width="15.140625" style="66" customWidth="1"/>
    <col min="5385" max="5385" width="16.7109375" style="66" customWidth="1"/>
    <col min="5386" max="5386" width="8.5703125" style="66" customWidth="1"/>
    <col min="5387" max="5387" width="18.140625" style="66" customWidth="1"/>
    <col min="5388" max="5388" width="8.42578125" style="66" customWidth="1"/>
    <col min="5389" max="5389" width="19.28515625" style="66" customWidth="1"/>
    <col min="5390" max="5390" width="8.5703125" style="66" customWidth="1"/>
    <col min="5391" max="5391" width="17.85546875" style="66" customWidth="1"/>
    <col min="5392" max="5392" width="8" style="66" customWidth="1"/>
    <col min="5393" max="5393" width="14.28515625" style="66" customWidth="1"/>
    <col min="5394" max="5394" width="13.140625" style="66" customWidth="1"/>
    <col min="5395" max="5395" width="6.7109375" style="66"/>
    <col min="5396" max="5396" width="10" style="66" bestFit="1" customWidth="1"/>
    <col min="5397" max="5632" width="6.7109375" style="66"/>
    <col min="5633" max="5633" width="58.140625" style="66" customWidth="1"/>
    <col min="5634" max="5634" width="21.42578125" style="66" customWidth="1"/>
    <col min="5635" max="5635" width="15.140625" style="66" customWidth="1"/>
    <col min="5636" max="5636" width="16.85546875" style="66" customWidth="1"/>
    <col min="5637" max="5637" width="8.140625" style="66" customWidth="1"/>
    <col min="5638" max="5638" width="20.5703125" style="66" customWidth="1"/>
    <col min="5639" max="5640" width="15.140625" style="66" customWidth="1"/>
    <col min="5641" max="5641" width="16.7109375" style="66" customWidth="1"/>
    <col min="5642" max="5642" width="8.5703125" style="66" customWidth="1"/>
    <col min="5643" max="5643" width="18.140625" style="66" customWidth="1"/>
    <col min="5644" max="5644" width="8.42578125" style="66" customWidth="1"/>
    <col min="5645" max="5645" width="19.28515625" style="66" customWidth="1"/>
    <col min="5646" max="5646" width="8.5703125" style="66" customWidth="1"/>
    <col min="5647" max="5647" width="17.85546875" style="66" customWidth="1"/>
    <col min="5648" max="5648" width="8" style="66" customWidth="1"/>
    <col min="5649" max="5649" width="14.28515625" style="66" customWidth="1"/>
    <col min="5650" max="5650" width="13.140625" style="66" customWidth="1"/>
    <col min="5651" max="5651" width="6.7109375" style="66"/>
    <col min="5652" max="5652" width="10" style="66" bestFit="1" customWidth="1"/>
    <col min="5653" max="5888" width="6.7109375" style="66"/>
    <col min="5889" max="5889" width="58.140625" style="66" customWidth="1"/>
    <col min="5890" max="5890" width="21.42578125" style="66" customWidth="1"/>
    <col min="5891" max="5891" width="15.140625" style="66" customWidth="1"/>
    <col min="5892" max="5892" width="16.85546875" style="66" customWidth="1"/>
    <col min="5893" max="5893" width="8.140625" style="66" customWidth="1"/>
    <col min="5894" max="5894" width="20.5703125" style="66" customWidth="1"/>
    <col min="5895" max="5896" width="15.140625" style="66" customWidth="1"/>
    <col min="5897" max="5897" width="16.7109375" style="66" customWidth="1"/>
    <col min="5898" max="5898" width="8.5703125" style="66" customWidth="1"/>
    <col min="5899" max="5899" width="18.140625" style="66" customWidth="1"/>
    <col min="5900" max="5900" width="8.42578125" style="66" customWidth="1"/>
    <col min="5901" max="5901" width="19.28515625" style="66" customWidth="1"/>
    <col min="5902" max="5902" width="8.5703125" style="66" customWidth="1"/>
    <col min="5903" max="5903" width="17.85546875" style="66" customWidth="1"/>
    <col min="5904" max="5904" width="8" style="66" customWidth="1"/>
    <col min="5905" max="5905" width="14.28515625" style="66" customWidth="1"/>
    <col min="5906" max="5906" width="13.140625" style="66" customWidth="1"/>
    <col min="5907" max="5907" width="6.7109375" style="66"/>
    <col min="5908" max="5908" width="10" style="66" bestFit="1" customWidth="1"/>
    <col min="5909" max="6144" width="6.7109375" style="66"/>
    <col min="6145" max="6145" width="58.140625" style="66" customWidth="1"/>
    <col min="6146" max="6146" width="21.42578125" style="66" customWidth="1"/>
    <col min="6147" max="6147" width="15.140625" style="66" customWidth="1"/>
    <col min="6148" max="6148" width="16.85546875" style="66" customWidth="1"/>
    <col min="6149" max="6149" width="8.140625" style="66" customWidth="1"/>
    <col min="6150" max="6150" width="20.5703125" style="66" customWidth="1"/>
    <col min="6151" max="6152" width="15.140625" style="66" customWidth="1"/>
    <col min="6153" max="6153" width="16.7109375" style="66" customWidth="1"/>
    <col min="6154" max="6154" width="8.5703125" style="66" customWidth="1"/>
    <col min="6155" max="6155" width="18.140625" style="66" customWidth="1"/>
    <col min="6156" max="6156" width="8.42578125" style="66" customWidth="1"/>
    <col min="6157" max="6157" width="19.28515625" style="66" customWidth="1"/>
    <col min="6158" max="6158" width="8.5703125" style="66" customWidth="1"/>
    <col min="6159" max="6159" width="17.85546875" style="66" customWidth="1"/>
    <col min="6160" max="6160" width="8" style="66" customWidth="1"/>
    <col min="6161" max="6161" width="14.28515625" style="66" customWidth="1"/>
    <col min="6162" max="6162" width="13.140625" style="66" customWidth="1"/>
    <col min="6163" max="6163" width="6.7109375" style="66"/>
    <col min="6164" max="6164" width="10" style="66" bestFit="1" customWidth="1"/>
    <col min="6165" max="6400" width="6.7109375" style="66"/>
    <col min="6401" max="6401" width="58.140625" style="66" customWidth="1"/>
    <col min="6402" max="6402" width="21.42578125" style="66" customWidth="1"/>
    <col min="6403" max="6403" width="15.140625" style="66" customWidth="1"/>
    <col min="6404" max="6404" width="16.85546875" style="66" customWidth="1"/>
    <col min="6405" max="6405" width="8.140625" style="66" customWidth="1"/>
    <col min="6406" max="6406" width="20.5703125" style="66" customWidth="1"/>
    <col min="6407" max="6408" width="15.140625" style="66" customWidth="1"/>
    <col min="6409" max="6409" width="16.7109375" style="66" customWidth="1"/>
    <col min="6410" max="6410" width="8.5703125" style="66" customWidth="1"/>
    <col min="6411" max="6411" width="18.140625" style="66" customWidth="1"/>
    <col min="6412" max="6412" width="8.42578125" style="66" customWidth="1"/>
    <col min="6413" max="6413" width="19.28515625" style="66" customWidth="1"/>
    <col min="6414" max="6414" width="8.5703125" style="66" customWidth="1"/>
    <col min="6415" max="6415" width="17.85546875" style="66" customWidth="1"/>
    <col min="6416" max="6416" width="8" style="66" customWidth="1"/>
    <col min="6417" max="6417" width="14.28515625" style="66" customWidth="1"/>
    <col min="6418" max="6418" width="13.140625" style="66" customWidth="1"/>
    <col min="6419" max="6419" width="6.7109375" style="66"/>
    <col min="6420" max="6420" width="10" style="66" bestFit="1" customWidth="1"/>
    <col min="6421" max="6656" width="6.7109375" style="66"/>
    <col min="6657" max="6657" width="58.140625" style="66" customWidth="1"/>
    <col min="6658" max="6658" width="21.42578125" style="66" customWidth="1"/>
    <col min="6659" max="6659" width="15.140625" style="66" customWidth="1"/>
    <col min="6660" max="6660" width="16.85546875" style="66" customWidth="1"/>
    <col min="6661" max="6661" width="8.140625" style="66" customWidth="1"/>
    <col min="6662" max="6662" width="20.5703125" style="66" customWidth="1"/>
    <col min="6663" max="6664" width="15.140625" style="66" customWidth="1"/>
    <col min="6665" max="6665" width="16.7109375" style="66" customWidth="1"/>
    <col min="6666" max="6666" width="8.5703125" style="66" customWidth="1"/>
    <col min="6667" max="6667" width="18.140625" style="66" customWidth="1"/>
    <col min="6668" max="6668" width="8.42578125" style="66" customWidth="1"/>
    <col min="6669" max="6669" width="19.28515625" style="66" customWidth="1"/>
    <col min="6670" max="6670" width="8.5703125" style="66" customWidth="1"/>
    <col min="6671" max="6671" width="17.85546875" style="66" customWidth="1"/>
    <col min="6672" max="6672" width="8" style="66" customWidth="1"/>
    <col min="6673" max="6673" width="14.28515625" style="66" customWidth="1"/>
    <col min="6674" max="6674" width="13.140625" style="66" customWidth="1"/>
    <col min="6675" max="6675" width="6.7109375" style="66"/>
    <col min="6676" max="6676" width="10" style="66" bestFit="1" customWidth="1"/>
    <col min="6677" max="6912" width="6.7109375" style="66"/>
    <col min="6913" max="6913" width="58.140625" style="66" customWidth="1"/>
    <col min="6914" max="6914" width="21.42578125" style="66" customWidth="1"/>
    <col min="6915" max="6915" width="15.140625" style="66" customWidth="1"/>
    <col min="6916" max="6916" width="16.85546875" style="66" customWidth="1"/>
    <col min="6917" max="6917" width="8.140625" style="66" customWidth="1"/>
    <col min="6918" max="6918" width="20.5703125" style="66" customWidth="1"/>
    <col min="6919" max="6920" width="15.140625" style="66" customWidth="1"/>
    <col min="6921" max="6921" width="16.7109375" style="66" customWidth="1"/>
    <col min="6922" max="6922" width="8.5703125" style="66" customWidth="1"/>
    <col min="6923" max="6923" width="18.140625" style="66" customWidth="1"/>
    <col min="6924" max="6924" width="8.42578125" style="66" customWidth="1"/>
    <col min="6925" max="6925" width="19.28515625" style="66" customWidth="1"/>
    <col min="6926" max="6926" width="8.5703125" style="66" customWidth="1"/>
    <col min="6927" max="6927" width="17.85546875" style="66" customWidth="1"/>
    <col min="6928" max="6928" width="8" style="66" customWidth="1"/>
    <col min="6929" max="6929" width="14.28515625" style="66" customWidth="1"/>
    <col min="6930" max="6930" width="13.140625" style="66" customWidth="1"/>
    <col min="6931" max="6931" width="6.7109375" style="66"/>
    <col min="6932" max="6932" width="10" style="66" bestFit="1" customWidth="1"/>
    <col min="6933" max="7168" width="6.7109375" style="66"/>
    <col min="7169" max="7169" width="58.140625" style="66" customWidth="1"/>
    <col min="7170" max="7170" width="21.42578125" style="66" customWidth="1"/>
    <col min="7171" max="7171" width="15.140625" style="66" customWidth="1"/>
    <col min="7172" max="7172" width="16.85546875" style="66" customWidth="1"/>
    <col min="7173" max="7173" width="8.140625" style="66" customWidth="1"/>
    <col min="7174" max="7174" width="20.5703125" style="66" customWidth="1"/>
    <col min="7175" max="7176" width="15.140625" style="66" customWidth="1"/>
    <col min="7177" max="7177" width="16.7109375" style="66" customWidth="1"/>
    <col min="7178" max="7178" width="8.5703125" style="66" customWidth="1"/>
    <col min="7179" max="7179" width="18.140625" style="66" customWidth="1"/>
    <col min="7180" max="7180" width="8.42578125" style="66" customWidth="1"/>
    <col min="7181" max="7181" width="19.28515625" style="66" customWidth="1"/>
    <col min="7182" max="7182" width="8.5703125" style="66" customWidth="1"/>
    <col min="7183" max="7183" width="17.85546875" style="66" customWidth="1"/>
    <col min="7184" max="7184" width="8" style="66" customWidth="1"/>
    <col min="7185" max="7185" width="14.28515625" style="66" customWidth="1"/>
    <col min="7186" max="7186" width="13.140625" style="66" customWidth="1"/>
    <col min="7187" max="7187" width="6.7109375" style="66"/>
    <col min="7188" max="7188" width="10" style="66" bestFit="1" customWidth="1"/>
    <col min="7189" max="7424" width="6.7109375" style="66"/>
    <col min="7425" max="7425" width="58.140625" style="66" customWidth="1"/>
    <col min="7426" max="7426" width="21.42578125" style="66" customWidth="1"/>
    <col min="7427" max="7427" width="15.140625" style="66" customWidth="1"/>
    <col min="7428" max="7428" width="16.85546875" style="66" customWidth="1"/>
    <col min="7429" max="7429" width="8.140625" style="66" customWidth="1"/>
    <col min="7430" max="7430" width="20.5703125" style="66" customWidth="1"/>
    <col min="7431" max="7432" width="15.140625" style="66" customWidth="1"/>
    <col min="7433" max="7433" width="16.7109375" style="66" customWidth="1"/>
    <col min="7434" max="7434" width="8.5703125" style="66" customWidth="1"/>
    <col min="7435" max="7435" width="18.140625" style="66" customWidth="1"/>
    <col min="7436" max="7436" width="8.42578125" style="66" customWidth="1"/>
    <col min="7437" max="7437" width="19.28515625" style="66" customWidth="1"/>
    <col min="7438" max="7438" width="8.5703125" style="66" customWidth="1"/>
    <col min="7439" max="7439" width="17.85546875" style="66" customWidth="1"/>
    <col min="7440" max="7440" width="8" style="66" customWidth="1"/>
    <col min="7441" max="7441" width="14.28515625" style="66" customWidth="1"/>
    <col min="7442" max="7442" width="13.140625" style="66" customWidth="1"/>
    <col min="7443" max="7443" width="6.7109375" style="66"/>
    <col min="7444" max="7444" width="10" style="66" bestFit="1" customWidth="1"/>
    <col min="7445" max="7680" width="6.7109375" style="66"/>
    <col min="7681" max="7681" width="58.140625" style="66" customWidth="1"/>
    <col min="7682" max="7682" width="21.42578125" style="66" customWidth="1"/>
    <col min="7683" max="7683" width="15.140625" style="66" customWidth="1"/>
    <col min="7684" max="7684" width="16.85546875" style="66" customWidth="1"/>
    <col min="7685" max="7685" width="8.140625" style="66" customWidth="1"/>
    <col min="7686" max="7686" width="20.5703125" style="66" customWidth="1"/>
    <col min="7687" max="7688" width="15.140625" style="66" customWidth="1"/>
    <col min="7689" max="7689" width="16.7109375" style="66" customWidth="1"/>
    <col min="7690" max="7690" width="8.5703125" style="66" customWidth="1"/>
    <col min="7691" max="7691" width="18.140625" style="66" customWidth="1"/>
    <col min="7692" max="7692" width="8.42578125" style="66" customWidth="1"/>
    <col min="7693" max="7693" width="19.28515625" style="66" customWidth="1"/>
    <col min="7694" max="7694" width="8.5703125" style="66" customWidth="1"/>
    <col min="7695" max="7695" width="17.85546875" style="66" customWidth="1"/>
    <col min="7696" max="7696" width="8" style="66" customWidth="1"/>
    <col min="7697" max="7697" width="14.28515625" style="66" customWidth="1"/>
    <col min="7698" max="7698" width="13.140625" style="66" customWidth="1"/>
    <col min="7699" max="7699" width="6.7109375" style="66"/>
    <col min="7700" max="7700" width="10" style="66" bestFit="1" customWidth="1"/>
    <col min="7701" max="7936" width="6.7109375" style="66"/>
    <col min="7937" max="7937" width="58.140625" style="66" customWidth="1"/>
    <col min="7938" max="7938" width="21.42578125" style="66" customWidth="1"/>
    <col min="7939" max="7939" width="15.140625" style="66" customWidth="1"/>
    <col min="7940" max="7940" width="16.85546875" style="66" customWidth="1"/>
    <col min="7941" max="7941" width="8.140625" style="66" customWidth="1"/>
    <col min="7942" max="7942" width="20.5703125" style="66" customWidth="1"/>
    <col min="7943" max="7944" width="15.140625" style="66" customWidth="1"/>
    <col min="7945" max="7945" width="16.7109375" style="66" customWidth="1"/>
    <col min="7946" max="7946" width="8.5703125" style="66" customWidth="1"/>
    <col min="7947" max="7947" width="18.140625" style="66" customWidth="1"/>
    <col min="7948" max="7948" width="8.42578125" style="66" customWidth="1"/>
    <col min="7949" max="7949" width="19.28515625" style="66" customWidth="1"/>
    <col min="7950" max="7950" width="8.5703125" style="66" customWidth="1"/>
    <col min="7951" max="7951" width="17.85546875" style="66" customWidth="1"/>
    <col min="7952" max="7952" width="8" style="66" customWidth="1"/>
    <col min="7953" max="7953" width="14.28515625" style="66" customWidth="1"/>
    <col min="7954" max="7954" width="13.140625" style="66" customWidth="1"/>
    <col min="7955" max="7955" width="6.7109375" style="66"/>
    <col min="7956" max="7956" width="10" style="66" bestFit="1" customWidth="1"/>
    <col min="7957" max="8192" width="6.7109375" style="66"/>
    <col min="8193" max="8193" width="58.140625" style="66" customWidth="1"/>
    <col min="8194" max="8194" width="21.42578125" style="66" customWidth="1"/>
    <col min="8195" max="8195" width="15.140625" style="66" customWidth="1"/>
    <col min="8196" max="8196" width="16.85546875" style="66" customWidth="1"/>
    <col min="8197" max="8197" width="8.140625" style="66" customWidth="1"/>
    <col min="8198" max="8198" width="20.5703125" style="66" customWidth="1"/>
    <col min="8199" max="8200" width="15.140625" style="66" customWidth="1"/>
    <col min="8201" max="8201" width="16.7109375" style="66" customWidth="1"/>
    <col min="8202" max="8202" width="8.5703125" style="66" customWidth="1"/>
    <col min="8203" max="8203" width="18.140625" style="66" customWidth="1"/>
    <col min="8204" max="8204" width="8.42578125" style="66" customWidth="1"/>
    <col min="8205" max="8205" width="19.28515625" style="66" customWidth="1"/>
    <col min="8206" max="8206" width="8.5703125" style="66" customWidth="1"/>
    <col min="8207" max="8207" width="17.85546875" style="66" customWidth="1"/>
    <col min="8208" max="8208" width="8" style="66" customWidth="1"/>
    <col min="8209" max="8209" width="14.28515625" style="66" customWidth="1"/>
    <col min="8210" max="8210" width="13.140625" style="66" customWidth="1"/>
    <col min="8211" max="8211" width="6.7109375" style="66"/>
    <col min="8212" max="8212" width="10" style="66" bestFit="1" customWidth="1"/>
    <col min="8213" max="8448" width="6.7109375" style="66"/>
    <col min="8449" max="8449" width="58.140625" style="66" customWidth="1"/>
    <col min="8450" max="8450" width="21.42578125" style="66" customWidth="1"/>
    <col min="8451" max="8451" width="15.140625" style="66" customWidth="1"/>
    <col min="8452" max="8452" width="16.85546875" style="66" customWidth="1"/>
    <col min="8453" max="8453" width="8.140625" style="66" customWidth="1"/>
    <col min="8454" max="8454" width="20.5703125" style="66" customWidth="1"/>
    <col min="8455" max="8456" width="15.140625" style="66" customWidth="1"/>
    <col min="8457" max="8457" width="16.7109375" style="66" customWidth="1"/>
    <col min="8458" max="8458" width="8.5703125" style="66" customWidth="1"/>
    <col min="8459" max="8459" width="18.140625" style="66" customWidth="1"/>
    <col min="8460" max="8460" width="8.42578125" style="66" customWidth="1"/>
    <col min="8461" max="8461" width="19.28515625" style="66" customWidth="1"/>
    <col min="8462" max="8462" width="8.5703125" style="66" customWidth="1"/>
    <col min="8463" max="8463" width="17.85546875" style="66" customWidth="1"/>
    <col min="8464" max="8464" width="8" style="66" customWidth="1"/>
    <col min="8465" max="8465" width="14.28515625" style="66" customWidth="1"/>
    <col min="8466" max="8466" width="13.140625" style="66" customWidth="1"/>
    <col min="8467" max="8467" width="6.7109375" style="66"/>
    <col min="8468" max="8468" width="10" style="66" bestFit="1" customWidth="1"/>
    <col min="8469" max="8704" width="6.7109375" style="66"/>
    <col min="8705" max="8705" width="58.140625" style="66" customWidth="1"/>
    <col min="8706" max="8706" width="21.42578125" style="66" customWidth="1"/>
    <col min="8707" max="8707" width="15.140625" style="66" customWidth="1"/>
    <col min="8708" max="8708" width="16.85546875" style="66" customWidth="1"/>
    <col min="8709" max="8709" width="8.140625" style="66" customWidth="1"/>
    <col min="8710" max="8710" width="20.5703125" style="66" customWidth="1"/>
    <col min="8711" max="8712" width="15.140625" style="66" customWidth="1"/>
    <col min="8713" max="8713" width="16.7109375" style="66" customWidth="1"/>
    <col min="8714" max="8714" width="8.5703125" style="66" customWidth="1"/>
    <col min="8715" max="8715" width="18.140625" style="66" customWidth="1"/>
    <col min="8716" max="8716" width="8.42578125" style="66" customWidth="1"/>
    <col min="8717" max="8717" width="19.28515625" style="66" customWidth="1"/>
    <col min="8718" max="8718" width="8.5703125" style="66" customWidth="1"/>
    <col min="8719" max="8719" width="17.85546875" style="66" customWidth="1"/>
    <col min="8720" max="8720" width="8" style="66" customWidth="1"/>
    <col min="8721" max="8721" width="14.28515625" style="66" customWidth="1"/>
    <col min="8722" max="8722" width="13.140625" style="66" customWidth="1"/>
    <col min="8723" max="8723" width="6.7109375" style="66"/>
    <col min="8724" max="8724" width="10" style="66" bestFit="1" customWidth="1"/>
    <col min="8725" max="8960" width="6.7109375" style="66"/>
    <col min="8961" max="8961" width="58.140625" style="66" customWidth="1"/>
    <col min="8962" max="8962" width="21.42578125" style="66" customWidth="1"/>
    <col min="8963" max="8963" width="15.140625" style="66" customWidth="1"/>
    <col min="8964" max="8964" width="16.85546875" style="66" customWidth="1"/>
    <col min="8965" max="8965" width="8.140625" style="66" customWidth="1"/>
    <col min="8966" max="8966" width="20.5703125" style="66" customWidth="1"/>
    <col min="8967" max="8968" width="15.140625" style="66" customWidth="1"/>
    <col min="8969" max="8969" width="16.7109375" style="66" customWidth="1"/>
    <col min="8970" max="8970" width="8.5703125" style="66" customWidth="1"/>
    <col min="8971" max="8971" width="18.140625" style="66" customWidth="1"/>
    <col min="8972" max="8972" width="8.42578125" style="66" customWidth="1"/>
    <col min="8973" max="8973" width="19.28515625" style="66" customWidth="1"/>
    <col min="8974" max="8974" width="8.5703125" style="66" customWidth="1"/>
    <col min="8975" max="8975" width="17.85546875" style="66" customWidth="1"/>
    <col min="8976" max="8976" width="8" style="66" customWidth="1"/>
    <col min="8977" max="8977" width="14.28515625" style="66" customWidth="1"/>
    <col min="8978" max="8978" width="13.140625" style="66" customWidth="1"/>
    <col min="8979" max="8979" width="6.7109375" style="66"/>
    <col min="8980" max="8980" width="10" style="66" bestFit="1" customWidth="1"/>
    <col min="8981" max="9216" width="6.7109375" style="66"/>
    <col min="9217" max="9217" width="58.140625" style="66" customWidth="1"/>
    <col min="9218" max="9218" width="21.42578125" style="66" customWidth="1"/>
    <col min="9219" max="9219" width="15.140625" style="66" customWidth="1"/>
    <col min="9220" max="9220" width="16.85546875" style="66" customWidth="1"/>
    <col min="9221" max="9221" width="8.140625" style="66" customWidth="1"/>
    <col min="9222" max="9222" width="20.5703125" style="66" customWidth="1"/>
    <col min="9223" max="9224" width="15.140625" style="66" customWidth="1"/>
    <col min="9225" max="9225" width="16.7109375" style="66" customWidth="1"/>
    <col min="9226" max="9226" width="8.5703125" style="66" customWidth="1"/>
    <col min="9227" max="9227" width="18.140625" style="66" customWidth="1"/>
    <col min="9228" max="9228" width="8.42578125" style="66" customWidth="1"/>
    <col min="9229" max="9229" width="19.28515625" style="66" customWidth="1"/>
    <col min="9230" max="9230" width="8.5703125" style="66" customWidth="1"/>
    <col min="9231" max="9231" width="17.85546875" style="66" customWidth="1"/>
    <col min="9232" max="9232" width="8" style="66" customWidth="1"/>
    <col min="9233" max="9233" width="14.28515625" style="66" customWidth="1"/>
    <col min="9234" max="9234" width="13.140625" style="66" customWidth="1"/>
    <col min="9235" max="9235" width="6.7109375" style="66"/>
    <col min="9236" max="9236" width="10" style="66" bestFit="1" customWidth="1"/>
    <col min="9237" max="9472" width="6.7109375" style="66"/>
    <col min="9473" max="9473" width="58.140625" style="66" customWidth="1"/>
    <col min="9474" max="9474" width="21.42578125" style="66" customWidth="1"/>
    <col min="9475" max="9475" width="15.140625" style="66" customWidth="1"/>
    <col min="9476" max="9476" width="16.85546875" style="66" customWidth="1"/>
    <col min="9477" max="9477" width="8.140625" style="66" customWidth="1"/>
    <col min="9478" max="9478" width="20.5703125" style="66" customWidth="1"/>
    <col min="9479" max="9480" width="15.140625" style="66" customWidth="1"/>
    <col min="9481" max="9481" width="16.7109375" style="66" customWidth="1"/>
    <col min="9482" max="9482" width="8.5703125" style="66" customWidth="1"/>
    <col min="9483" max="9483" width="18.140625" style="66" customWidth="1"/>
    <col min="9484" max="9484" width="8.42578125" style="66" customWidth="1"/>
    <col min="9485" max="9485" width="19.28515625" style="66" customWidth="1"/>
    <col min="9486" max="9486" width="8.5703125" style="66" customWidth="1"/>
    <col min="9487" max="9487" width="17.85546875" style="66" customWidth="1"/>
    <col min="9488" max="9488" width="8" style="66" customWidth="1"/>
    <col min="9489" max="9489" width="14.28515625" style="66" customWidth="1"/>
    <col min="9490" max="9490" width="13.140625" style="66" customWidth="1"/>
    <col min="9491" max="9491" width="6.7109375" style="66"/>
    <col min="9492" max="9492" width="10" style="66" bestFit="1" customWidth="1"/>
    <col min="9493" max="9728" width="6.7109375" style="66"/>
    <col min="9729" max="9729" width="58.140625" style="66" customWidth="1"/>
    <col min="9730" max="9730" width="21.42578125" style="66" customWidth="1"/>
    <col min="9731" max="9731" width="15.140625" style="66" customWidth="1"/>
    <col min="9732" max="9732" width="16.85546875" style="66" customWidth="1"/>
    <col min="9733" max="9733" width="8.140625" style="66" customWidth="1"/>
    <col min="9734" max="9734" width="20.5703125" style="66" customWidth="1"/>
    <col min="9735" max="9736" width="15.140625" style="66" customWidth="1"/>
    <col min="9737" max="9737" width="16.7109375" style="66" customWidth="1"/>
    <col min="9738" max="9738" width="8.5703125" style="66" customWidth="1"/>
    <col min="9739" max="9739" width="18.140625" style="66" customWidth="1"/>
    <col min="9740" max="9740" width="8.42578125" style="66" customWidth="1"/>
    <col min="9741" max="9741" width="19.28515625" style="66" customWidth="1"/>
    <col min="9742" max="9742" width="8.5703125" style="66" customWidth="1"/>
    <col min="9743" max="9743" width="17.85546875" style="66" customWidth="1"/>
    <col min="9744" max="9744" width="8" style="66" customWidth="1"/>
    <col min="9745" max="9745" width="14.28515625" style="66" customWidth="1"/>
    <col min="9746" max="9746" width="13.140625" style="66" customWidth="1"/>
    <col min="9747" max="9747" width="6.7109375" style="66"/>
    <col min="9748" max="9748" width="10" style="66" bestFit="1" customWidth="1"/>
    <col min="9749" max="9984" width="6.7109375" style="66"/>
    <col min="9985" max="9985" width="58.140625" style="66" customWidth="1"/>
    <col min="9986" max="9986" width="21.42578125" style="66" customWidth="1"/>
    <col min="9987" max="9987" width="15.140625" style="66" customWidth="1"/>
    <col min="9988" max="9988" width="16.85546875" style="66" customWidth="1"/>
    <col min="9989" max="9989" width="8.140625" style="66" customWidth="1"/>
    <col min="9990" max="9990" width="20.5703125" style="66" customWidth="1"/>
    <col min="9991" max="9992" width="15.140625" style="66" customWidth="1"/>
    <col min="9993" max="9993" width="16.7109375" style="66" customWidth="1"/>
    <col min="9994" max="9994" width="8.5703125" style="66" customWidth="1"/>
    <col min="9995" max="9995" width="18.140625" style="66" customWidth="1"/>
    <col min="9996" max="9996" width="8.42578125" style="66" customWidth="1"/>
    <col min="9997" max="9997" width="19.28515625" style="66" customWidth="1"/>
    <col min="9998" max="9998" width="8.5703125" style="66" customWidth="1"/>
    <col min="9999" max="9999" width="17.85546875" style="66" customWidth="1"/>
    <col min="10000" max="10000" width="8" style="66" customWidth="1"/>
    <col min="10001" max="10001" width="14.28515625" style="66" customWidth="1"/>
    <col min="10002" max="10002" width="13.140625" style="66" customWidth="1"/>
    <col min="10003" max="10003" width="6.7109375" style="66"/>
    <col min="10004" max="10004" width="10" style="66" bestFit="1" customWidth="1"/>
    <col min="10005" max="10240" width="6.7109375" style="66"/>
    <col min="10241" max="10241" width="58.140625" style="66" customWidth="1"/>
    <col min="10242" max="10242" width="21.42578125" style="66" customWidth="1"/>
    <col min="10243" max="10243" width="15.140625" style="66" customWidth="1"/>
    <col min="10244" max="10244" width="16.85546875" style="66" customWidth="1"/>
    <col min="10245" max="10245" width="8.140625" style="66" customWidth="1"/>
    <col min="10246" max="10246" width="20.5703125" style="66" customWidth="1"/>
    <col min="10247" max="10248" width="15.140625" style="66" customWidth="1"/>
    <col min="10249" max="10249" width="16.7109375" style="66" customWidth="1"/>
    <col min="10250" max="10250" width="8.5703125" style="66" customWidth="1"/>
    <col min="10251" max="10251" width="18.140625" style="66" customWidth="1"/>
    <col min="10252" max="10252" width="8.42578125" style="66" customWidth="1"/>
    <col min="10253" max="10253" width="19.28515625" style="66" customWidth="1"/>
    <col min="10254" max="10254" width="8.5703125" style="66" customWidth="1"/>
    <col min="10255" max="10255" width="17.85546875" style="66" customWidth="1"/>
    <col min="10256" max="10256" width="8" style="66" customWidth="1"/>
    <col min="10257" max="10257" width="14.28515625" style="66" customWidth="1"/>
    <col min="10258" max="10258" width="13.140625" style="66" customWidth="1"/>
    <col min="10259" max="10259" width="6.7109375" style="66"/>
    <col min="10260" max="10260" width="10" style="66" bestFit="1" customWidth="1"/>
    <col min="10261" max="10496" width="6.7109375" style="66"/>
    <col min="10497" max="10497" width="58.140625" style="66" customWidth="1"/>
    <col min="10498" max="10498" width="21.42578125" style="66" customWidth="1"/>
    <col min="10499" max="10499" width="15.140625" style="66" customWidth="1"/>
    <col min="10500" max="10500" width="16.85546875" style="66" customWidth="1"/>
    <col min="10501" max="10501" width="8.140625" style="66" customWidth="1"/>
    <col min="10502" max="10502" width="20.5703125" style="66" customWidth="1"/>
    <col min="10503" max="10504" width="15.140625" style="66" customWidth="1"/>
    <col min="10505" max="10505" width="16.7109375" style="66" customWidth="1"/>
    <col min="10506" max="10506" width="8.5703125" style="66" customWidth="1"/>
    <col min="10507" max="10507" width="18.140625" style="66" customWidth="1"/>
    <col min="10508" max="10508" width="8.42578125" style="66" customWidth="1"/>
    <col min="10509" max="10509" width="19.28515625" style="66" customWidth="1"/>
    <col min="10510" max="10510" width="8.5703125" style="66" customWidth="1"/>
    <col min="10511" max="10511" width="17.85546875" style="66" customWidth="1"/>
    <col min="10512" max="10512" width="8" style="66" customWidth="1"/>
    <col min="10513" max="10513" width="14.28515625" style="66" customWidth="1"/>
    <col min="10514" max="10514" width="13.140625" style="66" customWidth="1"/>
    <col min="10515" max="10515" width="6.7109375" style="66"/>
    <col min="10516" max="10516" width="10" style="66" bestFit="1" customWidth="1"/>
    <col min="10517" max="10752" width="6.7109375" style="66"/>
    <col min="10753" max="10753" width="58.140625" style="66" customWidth="1"/>
    <col min="10754" max="10754" width="21.42578125" style="66" customWidth="1"/>
    <col min="10755" max="10755" width="15.140625" style="66" customWidth="1"/>
    <col min="10756" max="10756" width="16.85546875" style="66" customWidth="1"/>
    <col min="10757" max="10757" width="8.140625" style="66" customWidth="1"/>
    <col min="10758" max="10758" width="20.5703125" style="66" customWidth="1"/>
    <col min="10759" max="10760" width="15.140625" style="66" customWidth="1"/>
    <col min="10761" max="10761" width="16.7109375" style="66" customWidth="1"/>
    <col min="10762" max="10762" width="8.5703125" style="66" customWidth="1"/>
    <col min="10763" max="10763" width="18.140625" style="66" customWidth="1"/>
    <col min="10764" max="10764" width="8.42578125" style="66" customWidth="1"/>
    <col min="10765" max="10765" width="19.28515625" style="66" customWidth="1"/>
    <col min="10766" max="10766" width="8.5703125" style="66" customWidth="1"/>
    <col min="10767" max="10767" width="17.85546875" style="66" customWidth="1"/>
    <col min="10768" max="10768" width="8" style="66" customWidth="1"/>
    <col min="10769" max="10769" width="14.28515625" style="66" customWidth="1"/>
    <col min="10770" max="10770" width="13.140625" style="66" customWidth="1"/>
    <col min="10771" max="10771" width="6.7109375" style="66"/>
    <col min="10772" max="10772" width="10" style="66" bestFit="1" customWidth="1"/>
    <col min="10773" max="11008" width="6.7109375" style="66"/>
    <col min="11009" max="11009" width="58.140625" style="66" customWidth="1"/>
    <col min="11010" max="11010" width="21.42578125" style="66" customWidth="1"/>
    <col min="11011" max="11011" width="15.140625" style="66" customWidth="1"/>
    <col min="11012" max="11012" width="16.85546875" style="66" customWidth="1"/>
    <col min="11013" max="11013" width="8.140625" style="66" customWidth="1"/>
    <col min="11014" max="11014" width="20.5703125" style="66" customWidth="1"/>
    <col min="11015" max="11016" width="15.140625" style="66" customWidth="1"/>
    <col min="11017" max="11017" width="16.7109375" style="66" customWidth="1"/>
    <col min="11018" max="11018" width="8.5703125" style="66" customWidth="1"/>
    <col min="11019" max="11019" width="18.140625" style="66" customWidth="1"/>
    <col min="11020" max="11020" width="8.42578125" style="66" customWidth="1"/>
    <col min="11021" max="11021" width="19.28515625" style="66" customWidth="1"/>
    <col min="11022" max="11022" width="8.5703125" style="66" customWidth="1"/>
    <col min="11023" max="11023" width="17.85546875" style="66" customWidth="1"/>
    <col min="11024" max="11024" width="8" style="66" customWidth="1"/>
    <col min="11025" max="11025" width="14.28515625" style="66" customWidth="1"/>
    <col min="11026" max="11026" width="13.140625" style="66" customWidth="1"/>
    <col min="11027" max="11027" width="6.7109375" style="66"/>
    <col min="11028" max="11028" width="10" style="66" bestFit="1" customWidth="1"/>
    <col min="11029" max="11264" width="6.7109375" style="66"/>
    <col min="11265" max="11265" width="58.140625" style="66" customWidth="1"/>
    <col min="11266" max="11266" width="21.42578125" style="66" customWidth="1"/>
    <col min="11267" max="11267" width="15.140625" style="66" customWidth="1"/>
    <col min="11268" max="11268" width="16.85546875" style="66" customWidth="1"/>
    <col min="11269" max="11269" width="8.140625" style="66" customWidth="1"/>
    <col min="11270" max="11270" width="20.5703125" style="66" customWidth="1"/>
    <col min="11271" max="11272" width="15.140625" style="66" customWidth="1"/>
    <col min="11273" max="11273" width="16.7109375" style="66" customWidth="1"/>
    <col min="11274" max="11274" width="8.5703125" style="66" customWidth="1"/>
    <col min="11275" max="11275" width="18.140625" style="66" customWidth="1"/>
    <col min="11276" max="11276" width="8.42578125" style="66" customWidth="1"/>
    <col min="11277" max="11277" width="19.28515625" style="66" customWidth="1"/>
    <col min="11278" max="11278" width="8.5703125" style="66" customWidth="1"/>
    <col min="11279" max="11279" width="17.85546875" style="66" customWidth="1"/>
    <col min="11280" max="11280" width="8" style="66" customWidth="1"/>
    <col min="11281" max="11281" width="14.28515625" style="66" customWidth="1"/>
    <col min="11282" max="11282" width="13.140625" style="66" customWidth="1"/>
    <col min="11283" max="11283" width="6.7109375" style="66"/>
    <col min="11284" max="11284" width="10" style="66" bestFit="1" customWidth="1"/>
    <col min="11285" max="11520" width="6.7109375" style="66"/>
    <col min="11521" max="11521" width="58.140625" style="66" customWidth="1"/>
    <col min="11522" max="11522" width="21.42578125" style="66" customWidth="1"/>
    <col min="11523" max="11523" width="15.140625" style="66" customWidth="1"/>
    <col min="11524" max="11524" width="16.85546875" style="66" customWidth="1"/>
    <col min="11525" max="11525" width="8.140625" style="66" customWidth="1"/>
    <col min="11526" max="11526" width="20.5703125" style="66" customWidth="1"/>
    <col min="11527" max="11528" width="15.140625" style="66" customWidth="1"/>
    <col min="11529" max="11529" width="16.7109375" style="66" customWidth="1"/>
    <col min="11530" max="11530" width="8.5703125" style="66" customWidth="1"/>
    <col min="11531" max="11531" width="18.140625" style="66" customWidth="1"/>
    <col min="11532" max="11532" width="8.42578125" style="66" customWidth="1"/>
    <col min="11533" max="11533" width="19.28515625" style="66" customWidth="1"/>
    <col min="11534" max="11534" width="8.5703125" style="66" customWidth="1"/>
    <col min="11535" max="11535" width="17.85546875" style="66" customWidth="1"/>
    <col min="11536" max="11536" width="8" style="66" customWidth="1"/>
    <col min="11537" max="11537" width="14.28515625" style="66" customWidth="1"/>
    <col min="11538" max="11538" width="13.140625" style="66" customWidth="1"/>
    <col min="11539" max="11539" width="6.7109375" style="66"/>
    <col min="11540" max="11540" width="10" style="66" bestFit="1" customWidth="1"/>
    <col min="11541" max="11776" width="6.7109375" style="66"/>
    <col min="11777" max="11777" width="58.140625" style="66" customWidth="1"/>
    <col min="11778" max="11778" width="21.42578125" style="66" customWidth="1"/>
    <col min="11779" max="11779" width="15.140625" style="66" customWidth="1"/>
    <col min="11780" max="11780" width="16.85546875" style="66" customWidth="1"/>
    <col min="11781" max="11781" width="8.140625" style="66" customWidth="1"/>
    <col min="11782" max="11782" width="20.5703125" style="66" customWidth="1"/>
    <col min="11783" max="11784" width="15.140625" style="66" customWidth="1"/>
    <col min="11785" max="11785" width="16.7109375" style="66" customWidth="1"/>
    <col min="11786" max="11786" width="8.5703125" style="66" customWidth="1"/>
    <col min="11787" max="11787" width="18.140625" style="66" customWidth="1"/>
    <col min="11788" max="11788" width="8.42578125" style="66" customWidth="1"/>
    <col min="11789" max="11789" width="19.28515625" style="66" customWidth="1"/>
    <col min="11790" max="11790" width="8.5703125" style="66" customWidth="1"/>
    <col min="11791" max="11791" width="17.85546875" style="66" customWidth="1"/>
    <col min="11792" max="11792" width="8" style="66" customWidth="1"/>
    <col min="11793" max="11793" width="14.28515625" style="66" customWidth="1"/>
    <col min="11794" max="11794" width="13.140625" style="66" customWidth="1"/>
    <col min="11795" max="11795" width="6.7109375" style="66"/>
    <col min="11796" max="11796" width="10" style="66" bestFit="1" customWidth="1"/>
    <col min="11797" max="12032" width="6.7109375" style="66"/>
    <col min="12033" max="12033" width="58.140625" style="66" customWidth="1"/>
    <col min="12034" max="12034" width="21.42578125" style="66" customWidth="1"/>
    <col min="12035" max="12035" width="15.140625" style="66" customWidth="1"/>
    <col min="12036" max="12036" width="16.85546875" style="66" customWidth="1"/>
    <col min="12037" max="12037" width="8.140625" style="66" customWidth="1"/>
    <col min="12038" max="12038" width="20.5703125" style="66" customWidth="1"/>
    <col min="12039" max="12040" width="15.140625" style="66" customWidth="1"/>
    <col min="12041" max="12041" width="16.7109375" style="66" customWidth="1"/>
    <col min="12042" max="12042" width="8.5703125" style="66" customWidth="1"/>
    <col min="12043" max="12043" width="18.140625" style="66" customWidth="1"/>
    <col min="12044" max="12044" width="8.42578125" style="66" customWidth="1"/>
    <col min="12045" max="12045" width="19.28515625" style="66" customWidth="1"/>
    <col min="12046" max="12046" width="8.5703125" style="66" customWidth="1"/>
    <col min="12047" max="12047" width="17.85546875" style="66" customWidth="1"/>
    <col min="12048" max="12048" width="8" style="66" customWidth="1"/>
    <col min="12049" max="12049" width="14.28515625" style="66" customWidth="1"/>
    <col min="12050" max="12050" width="13.140625" style="66" customWidth="1"/>
    <col min="12051" max="12051" width="6.7109375" style="66"/>
    <col min="12052" max="12052" width="10" style="66" bestFit="1" customWidth="1"/>
    <col min="12053" max="12288" width="6.7109375" style="66"/>
    <col min="12289" max="12289" width="58.140625" style="66" customWidth="1"/>
    <col min="12290" max="12290" width="21.42578125" style="66" customWidth="1"/>
    <col min="12291" max="12291" width="15.140625" style="66" customWidth="1"/>
    <col min="12292" max="12292" width="16.85546875" style="66" customWidth="1"/>
    <col min="12293" max="12293" width="8.140625" style="66" customWidth="1"/>
    <col min="12294" max="12294" width="20.5703125" style="66" customWidth="1"/>
    <col min="12295" max="12296" width="15.140625" style="66" customWidth="1"/>
    <col min="12297" max="12297" width="16.7109375" style="66" customWidth="1"/>
    <col min="12298" max="12298" width="8.5703125" style="66" customWidth="1"/>
    <col min="12299" max="12299" width="18.140625" style="66" customWidth="1"/>
    <col min="12300" max="12300" width="8.42578125" style="66" customWidth="1"/>
    <col min="12301" max="12301" width="19.28515625" style="66" customWidth="1"/>
    <col min="12302" max="12302" width="8.5703125" style="66" customWidth="1"/>
    <col min="12303" max="12303" width="17.85546875" style="66" customWidth="1"/>
    <col min="12304" max="12304" width="8" style="66" customWidth="1"/>
    <col min="12305" max="12305" width="14.28515625" style="66" customWidth="1"/>
    <col min="12306" max="12306" width="13.140625" style="66" customWidth="1"/>
    <col min="12307" max="12307" width="6.7109375" style="66"/>
    <col min="12308" max="12308" width="10" style="66" bestFit="1" customWidth="1"/>
    <col min="12309" max="12544" width="6.7109375" style="66"/>
    <col min="12545" max="12545" width="58.140625" style="66" customWidth="1"/>
    <col min="12546" max="12546" width="21.42578125" style="66" customWidth="1"/>
    <col min="12547" max="12547" width="15.140625" style="66" customWidth="1"/>
    <col min="12548" max="12548" width="16.85546875" style="66" customWidth="1"/>
    <col min="12549" max="12549" width="8.140625" style="66" customWidth="1"/>
    <col min="12550" max="12550" width="20.5703125" style="66" customWidth="1"/>
    <col min="12551" max="12552" width="15.140625" style="66" customWidth="1"/>
    <col min="12553" max="12553" width="16.7109375" style="66" customWidth="1"/>
    <col min="12554" max="12554" width="8.5703125" style="66" customWidth="1"/>
    <col min="12555" max="12555" width="18.140625" style="66" customWidth="1"/>
    <col min="12556" max="12556" width="8.42578125" style="66" customWidth="1"/>
    <col min="12557" max="12557" width="19.28515625" style="66" customWidth="1"/>
    <col min="12558" max="12558" width="8.5703125" style="66" customWidth="1"/>
    <col min="12559" max="12559" width="17.85546875" style="66" customWidth="1"/>
    <col min="12560" max="12560" width="8" style="66" customWidth="1"/>
    <col min="12561" max="12561" width="14.28515625" style="66" customWidth="1"/>
    <col min="12562" max="12562" width="13.140625" style="66" customWidth="1"/>
    <col min="12563" max="12563" width="6.7109375" style="66"/>
    <col min="12564" max="12564" width="10" style="66" bestFit="1" customWidth="1"/>
    <col min="12565" max="12800" width="6.7109375" style="66"/>
    <col min="12801" max="12801" width="58.140625" style="66" customWidth="1"/>
    <col min="12802" max="12802" width="21.42578125" style="66" customWidth="1"/>
    <col min="12803" max="12803" width="15.140625" style="66" customWidth="1"/>
    <col min="12804" max="12804" width="16.85546875" style="66" customWidth="1"/>
    <col min="12805" max="12805" width="8.140625" style="66" customWidth="1"/>
    <col min="12806" max="12806" width="20.5703125" style="66" customWidth="1"/>
    <col min="12807" max="12808" width="15.140625" style="66" customWidth="1"/>
    <col min="12809" max="12809" width="16.7109375" style="66" customWidth="1"/>
    <col min="12810" max="12810" width="8.5703125" style="66" customWidth="1"/>
    <col min="12811" max="12811" width="18.140625" style="66" customWidth="1"/>
    <col min="12812" max="12812" width="8.42578125" style="66" customWidth="1"/>
    <col min="12813" max="12813" width="19.28515625" style="66" customWidth="1"/>
    <col min="12814" max="12814" width="8.5703125" style="66" customWidth="1"/>
    <col min="12815" max="12815" width="17.85546875" style="66" customWidth="1"/>
    <col min="12816" max="12816" width="8" style="66" customWidth="1"/>
    <col min="12817" max="12817" width="14.28515625" style="66" customWidth="1"/>
    <col min="12818" max="12818" width="13.140625" style="66" customWidth="1"/>
    <col min="12819" max="12819" width="6.7109375" style="66"/>
    <col min="12820" max="12820" width="10" style="66" bestFit="1" customWidth="1"/>
    <col min="12821" max="13056" width="6.7109375" style="66"/>
    <col min="13057" max="13057" width="58.140625" style="66" customWidth="1"/>
    <col min="13058" max="13058" width="21.42578125" style="66" customWidth="1"/>
    <col min="13059" max="13059" width="15.140625" style="66" customWidth="1"/>
    <col min="13060" max="13060" width="16.85546875" style="66" customWidth="1"/>
    <col min="13061" max="13061" width="8.140625" style="66" customWidth="1"/>
    <col min="13062" max="13062" width="20.5703125" style="66" customWidth="1"/>
    <col min="13063" max="13064" width="15.140625" style="66" customWidth="1"/>
    <col min="13065" max="13065" width="16.7109375" style="66" customWidth="1"/>
    <col min="13066" max="13066" width="8.5703125" style="66" customWidth="1"/>
    <col min="13067" max="13067" width="18.140625" style="66" customWidth="1"/>
    <col min="13068" max="13068" width="8.42578125" style="66" customWidth="1"/>
    <col min="13069" max="13069" width="19.28515625" style="66" customWidth="1"/>
    <col min="13070" max="13070" width="8.5703125" style="66" customWidth="1"/>
    <col min="13071" max="13071" width="17.85546875" style="66" customWidth="1"/>
    <col min="13072" max="13072" width="8" style="66" customWidth="1"/>
    <col min="13073" max="13073" width="14.28515625" style="66" customWidth="1"/>
    <col min="13074" max="13074" width="13.140625" style="66" customWidth="1"/>
    <col min="13075" max="13075" width="6.7109375" style="66"/>
    <col min="13076" max="13076" width="10" style="66" bestFit="1" customWidth="1"/>
    <col min="13077" max="13312" width="6.7109375" style="66"/>
    <col min="13313" max="13313" width="58.140625" style="66" customWidth="1"/>
    <col min="13314" max="13314" width="21.42578125" style="66" customWidth="1"/>
    <col min="13315" max="13315" width="15.140625" style="66" customWidth="1"/>
    <col min="13316" max="13316" width="16.85546875" style="66" customWidth="1"/>
    <col min="13317" max="13317" width="8.140625" style="66" customWidth="1"/>
    <col min="13318" max="13318" width="20.5703125" style="66" customWidth="1"/>
    <col min="13319" max="13320" width="15.140625" style="66" customWidth="1"/>
    <col min="13321" max="13321" width="16.7109375" style="66" customWidth="1"/>
    <col min="13322" max="13322" width="8.5703125" style="66" customWidth="1"/>
    <col min="13323" max="13323" width="18.140625" style="66" customWidth="1"/>
    <col min="13324" max="13324" width="8.42578125" style="66" customWidth="1"/>
    <col min="13325" max="13325" width="19.28515625" style="66" customWidth="1"/>
    <col min="13326" max="13326" width="8.5703125" style="66" customWidth="1"/>
    <col min="13327" max="13327" width="17.85546875" style="66" customWidth="1"/>
    <col min="13328" max="13328" width="8" style="66" customWidth="1"/>
    <col min="13329" max="13329" width="14.28515625" style="66" customWidth="1"/>
    <col min="13330" max="13330" width="13.140625" style="66" customWidth="1"/>
    <col min="13331" max="13331" width="6.7109375" style="66"/>
    <col min="13332" max="13332" width="10" style="66" bestFit="1" customWidth="1"/>
    <col min="13333" max="13568" width="6.7109375" style="66"/>
    <col min="13569" max="13569" width="58.140625" style="66" customWidth="1"/>
    <col min="13570" max="13570" width="21.42578125" style="66" customWidth="1"/>
    <col min="13571" max="13571" width="15.140625" style="66" customWidth="1"/>
    <col min="13572" max="13572" width="16.85546875" style="66" customWidth="1"/>
    <col min="13573" max="13573" width="8.140625" style="66" customWidth="1"/>
    <col min="13574" max="13574" width="20.5703125" style="66" customWidth="1"/>
    <col min="13575" max="13576" width="15.140625" style="66" customWidth="1"/>
    <col min="13577" max="13577" width="16.7109375" style="66" customWidth="1"/>
    <col min="13578" max="13578" width="8.5703125" style="66" customWidth="1"/>
    <col min="13579" max="13579" width="18.140625" style="66" customWidth="1"/>
    <col min="13580" max="13580" width="8.42578125" style="66" customWidth="1"/>
    <col min="13581" max="13581" width="19.28515625" style="66" customWidth="1"/>
    <col min="13582" max="13582" width="8.5703125" style="66" customWidth="1"/>
    <col min="13583" max="13583" width="17.85546875" style="66" customWidth="1"/>
    <col min="13584" max="13584" width="8" style="66" customWidth="1"/>
    <col min="13585" max="13585" width="14.28515625" style="66" customWidth="1"/>
    <col min="13586" max="13586" width="13.140625" style="66" customWidth="1"/>
    <col min="13587" max="13587" width="6.7109375" style="66"/>
    <col min="13588" max="13588" width="10" style="66" bestFit="1" customWidth="1"/>
    <col min="13589" max="13824" width="6.7109375" style="66"/>
    <col min="13825" max="13825" width="58.140625" style="66" customWidth="1"/>
    <col min="13826" max="13826" width="21.42578125" style="66" customWidth="1"/>
    <col min="13827" max="13827" width="15.140625" style="66" customWidth="1"/>
    <col min="13828" max="13828" width="16.85546875" style="66" customWidth="1"/>
    <col min="13829" max="13829" width="8.140625" style="66" customWidth="1"/>
    <col min="13830" max="13830" width="20.5703125" style="66" customWidth="1"/>
    <col min="13831" max="13832" width="15.140625" style="66" customWidth="1"/>
    <col min="13833" max="13833" width="16.7109375" style="66" customWidth="1"/>
    <col min="13834" max="13834" width="8.5703125" style="66" customWidth="1"/>
    <col min="13835" max="13835" width="18.140625" style="66" customWidth="1"/>
    <col min="13836" max="13836" width="8.42578125" style="66" customWidth="1"/>
    <col min="13837" max="13837" width="19.28515625" style="66" customWidth="1"/>
    <col min="13838" max="13838" width="8.5703125" style="66" customWidth="1"/>
    <col min="13839" max="13839" width="17.85546875" style="66" customWidth="1"/>
    <col min="13840" max="13840" width="8" style="66" customWidth="1"/>
    <col min="13841" max="13841" width="14.28515625" style="66" customWidth="1"/>
    <col min="13842" max="13842" width="13.140625" style="66" customWidth="1"/>
    <col min="13843" max="13843" width="6.7109375" style="66"/>
    <col min="13844" max="13844" width="10" style="66" bestFit="1" customWidth="1"/>
    <col min="13845" max="14080" width="6.7109375" style="66"/>
    <col min="14081" max="14081" width="58.140625" style="66" customWidth="1"/>
    <col min="14082" max="14082" width="21.42578125" style="66" customWidth="1"/>
    <col min="14083" max="14083" width="15.140625" style="66" customWidth="1"/>
    <col min="14084" max="14084" width="16.85546875" style="66" customWidth="1"/>
    <col min="14085" max="14085" width="8.140625" style="66" customWidth="1"/>
    <col min="14086" max="14086" width="20.5703125" style="66" customWidth="1"/>
    <col min="14087" max="14088" width="15.140625" style="66" customWidth="1"/>
    <col min="14089" max="14089" width="16.7109375" style="66" customWidth="1"/>
    <col min="14090" max="14090" width="8.5703125" style="66" customWidth="1"/>
    <col min="14091" max="14091" width="18.140625" style="66" customWidth="1"/>
    <col min="14092" max="14092" width="8.42578125" style="66" customWidth="1"/>
    <col min="14093" max="14093" width="19.28515625" style="66" customWidth="1"/>
    <col min="14094" max="14094" width="8.5703125" style="66" customWidth="1"/>
    <col min="14095" max="14095" width="17.85546875" style="66" customWidth="1"/>
    <col min="14096" max="14096" width="8" style="66" customWidth="1"/>
    <col min="14097" max="14097" width="14.28515625" style="66" customWidth="1"/>
    <col min="14098" max="14098" width="13.140625" style="66" customWidth="1"/>
    <col min="14099" max="14099" width="6.7109375" style="66"/>
    <col min="14100" max="14100" width="10" style="66" bestFit="1" customWidth="1"/>
    <col min="14101" max="14336" width="6.7109375" style="66"/>
    <col min="14337" max="14337" width="58.140625" style="66" customWidth="1"/>
    <col min="14338" max="14338" width="21.42578125" style="66" customWidth="1"/>
    <col min="14339" max="14339" width="15.140625" style="66" customWidth="1"/>
    <col min="14340" max="14340" width="16.85546875" style="66" customWidth="1"/>
    <col min="14341" max="14341" width="8.140625" style="66" customWidth="1"/>
    <col min="14342" max="14342" width="20.5703125" style="66" customWidth="1"/>
    <col min="14343" max="14344" width="15.140625" style="66" customWidth="1"/>
    <col min="14345" max="14345" width="16.7109375" style="66" customWidth="1"/>
    <col min="14346" max="14346" width="8.5703125" style="66" customWidth="1"/>
    <col min="14347" max="14347" width="18.140625" style="66" customWidth="1"/>
    <col min="14348" max="14348" width="8.42578125" style="66" customWidth="1"/>
    <col min="14349" max="14349" width="19.28515625" style="66" customWidth="1"/>
    <col min="14350" max="14350" width="8.5703125" style="66" customWidth="1"/>
    <col min="14351" max="14351" width="17.85546875" style="66" customWidth="1"/>
    <col min="14352" max="14352" width="8" style="66" customWidth="1"/>
    <col min="14353" max="14353" width="14.28515625" style="66" customWidth="1"/>
    <col min="14354" max="14354" width="13.140625" style="66" customWidth="1"/>
    <col min="14355" max="14355" width="6.7109375" style="66"/>
    <col min="14356" max="14356" width="10" style="66" bestFit="1" customWidth="1"/>
    <col min="14357" max="14592" width="6.7109375" style="66"/>
    <col min="14593" max="14593" width="58.140625" style="66" customWidth="1"/>
    <col min="14594" max="14594" width="21.42578125" style="66" customWidth="1"/>
    <col min="14595" max="14595" width="15.140625" style="66" customWidth="1"/>
    <col min="14596" max="14596" width="16.85546875" style="66" customWidth="1"/>
    <col min="14597" max="14597" width="8.140625" style="66" customWidth="1"/>
    <col min="14598" max="14598" width="20.5703125" style="66" customWidth="1"/>
    <col min="14599" max="14600" width="15.140625" style="66" customWidth="1"/>
    <col min="14601" max="14601" width="16.7109375" style="66" customWidth="1"/>
    <col min="14602" max="14602" width="8.5703125" style="66" customWidth="1"/>
    <col min="14603" max="14603" width="18.140625" style="66" customWidth="1"/>
    <col min="14604" max="14604" width="8.42578125" style="66" customWidth="1"/>
    <col min="14605" max="14605" width="19.28515625" style="66" customWidth="1"/>
    <col min="14606" max="14606" width="8.5703125" style="66" customWidth="1"/>
    <col min="14607" max="14607" width="17.85546875" style="66" customWidth="1"/>
    <col min="14608" max="14608" width="8" style="66" customWidth="1"/>
    <col min="14609" max="14609" width="14.28515625" style="66" customWidth="1"/>
    <col min="14610" max="14610" width="13.140625" style="66" customWidth="1"/>
    <col min="14611" max="14611" width="6.7109375" style="66"/>
    <col min="14612" max="14612" width="10" style="66" bestFit="1" customWidth="1"/>
    <col min="14613" max="14848" width="6.7109375" style="66"/>
    <col min="14849" max="14849" width="58.140625" style="66" customWidth="1"/>
    <col min="14850" max="14850" width="21.42578125" style="66" customWidth="1"/>
    <col min="14851" max="14851" width="15.140625" style="66" customWidth="1"/>
    <col min="14852" max="14852" width="16.85546875" style="66" customWidth="1"/>
    <col min="14853" max="14853" width="8.140625" style="66" customWidth="1"/>
    <col min="14854" max="14854" width="20.5703125" style="66" customWidth="1"/>
    <col min="14855" max="14856" width="15.140625" style="66" customWidth="1"/>
    <col min="14857" max="14857" width="16.7109375" style="66" customWidth="1"/>
    <col min="14858" max="14858" width="8.5703125" style="66" customWidth="1"/>
    <col min="14859" max="14859" width="18.140625" style="66" customWidth="1"/>
    <col min="14860" max="14860" width="8.42578125" style="66" customWidth="1"/>
    <col min="14861" max="14861" width="19.28515625" style="66" customWidth="1"/>
    <col min="14862" max="14862" width="8.5703125" style="66" customWidth="1"/>
    <col min="14863" max="14863" width="17.85546875" style="66" customWidth="1"/>
    <col min="14864" max="14864" width="8" style="66" customWidth="1"/>
    <col min="14865" max="14865" width="14.28515625" style="66" customWidth="1"/>
    <col min="14866" max="14866" width="13.140625" style="66" customWidth="1"/>
    <col min="14867" max="14867" width="6.7109375" style="66"/>
    <col min="14868" max="14868" width="10" style="66" bestFit="1" customWidth="1"/>
    <col min="14869" max="15104" width="6.7109375" style="66"/>
    <col min="15105" max="15105" width="58.140625" style="66" customWidth="1"/>
    <col min="15106" max="15106" width="21.42578125" style="66" customWidth="1"/>
    <col min="15107" max="15107" width="15.140625" style="66" customWidth="1"/>
    <col min="15108" max="15108" width="16.85546875" style="66" customWidth="1"/>
    <col min="15109" max="15109" width="8.140625" style="66" customWidth="1"/>
    <col min="15110" max="15110" width="20.5703125" style="66" customWidth="1"/>
    <col min="15111" max="15112" width="15.140625" style="66" customWidth="1"/>
    <col min="15113" max="15113" width="16.7109375" style="66" customWidth="1"/>
    <col min="15114" max="15114" width="8.5703125" style="66" customWidth="1"/>
    <col min="15115" max="15115" width="18.140625" style="66" customWidth="1"/>
    <col min="15116" max="15116" width="8.42578125" style="66" customWidth="1"/>
    <col min="15117" max="15117" width="19.28515625" style="66" customWidth="1"/>
    <col min="15118" max="15118" width="8.5703125" style="66" customWidth="1"/>
    <col min="15119" max="15119" width="17.85546875" style="66" customWidth="1"/>
    <col min="15120" max="15120" width="8" style="66" customWidth="1"/>
    <col min="15121" max="15121" width="14.28515625" style="66" customWidth="1"/>
    <col min="15122" max="15122" width="13.140625" style="66" customWidth="1"/>
    <col min="15123" max="15123" width="6.7109375" style="66"/>
    <col min="15124" max="15124" width="10" style="66" bestFit="1" customWidth="1"/>
    <col min="15125" max="15360" width="6.7109375" style="66"/>
    <col min="15361" max="15361" width="58.140625" style="66" customWidth="1"/>
    <col min="15362" max="15362" width="21.42578125" style="66" customWidth="1"/>
    <col min="15363" max="15363" width="15.140625" style="66" customWidth="1"/>
    <col min="15364" max="15364" width="16.85546875" style="66" customWidth="1"/>
    <col min="15365" max="15365" width="8.140625" style="66" customWidth="1"/>
    <col min="15366" max="15366" width="20.5703125" style="66" customWidth="1"/>
    <col min="15367" max="15368" width="15.140625" style="66" customWidth="1"/>
    <col min="15369" max="15369" width="16.7109375" style="66" customWidth="1"/>
    <col min="15370" max="15370" width="8.5703125" style="66" customWidth="1"/>
    <col min="15371" max="15371" width="18.140625" style="66" customWidth="1"/>
    <col min="15372" max="15372" width="8.42578125" style="66" customWidth="1"/>
    <col min="15373" max="15373" width="19.28515625" style="66" customWidth="1"/>
    <col min="15374" max="15374" width="8.5703125" style="66" customWidth="1"/>
    <col min="15375" max="15375" width="17.85546875" style="66" customWidth="1"/>
    <col min="15376" max="15376" width="8" style="66" customWidth="1"/>
    <col min="15377" max="15377" width="14.28515625" style="66" customWidth="1"/>
    <col min="15378" max="15378" width="13.140625" style="66" customWidth="1"/>
    <col min="15379" max="15379" width="6.7109375" style="66"/>
    <col min="15380" max="15380" width="10" style="66" bestFit="1" customWidth="1"/>
    <col min="15381" max="15616" width="6.7109375" style="66"/>
    <col min="15617" max="15617" width="58.140625" style="66" customWidth="1"/>
    <col min="15618" max="15618" width="21.42578125" style="66" customWidth="1"/>
    <col min="15619" max="15619" width="15.140625" style="66" customWidth="1"/>
    <col min="15620" max="15620" width="16.85546875" style="66" customWidth="1"/>
    <col min="15621" max="15621" width="8.140625" style="66" customWidth="1"/>
    <col min="15622" max="15622" width="20.5703125" style="66" customWidth="1"/>
    <col min="15623" max="15624" width="15.140625" style="66" customWidth="1"/>
    <col min="15625" max="15625" width="16.7109375" style="66" customWidth="1"/>
    <col min="15626" max="15626" width="8.5703125" style="66" customWidth="1"/>
    <col min="15627" max="15627" width="18.140625" style="66" customWidth="1"/>
    <col min="15628" max="15628" width="8.42578125" style="66" customWidth="1"/>
    <col min="15629" max="15629" width="19.28515625" style="66" customWidth="1"/>
    <col min="15630" max="15630" width="8.5703125" style="66" customWidth="1"/>
    <col min="15631" max="15631" width="17.85546875" style="66" customWidth="1"/>
    <col min="15632" max="15632" width="8" style="66" customWidth="1"/>
    <col min="15633" max="15633" width="14.28515625" style="66" customWidth="1"/>
    <col min="15634" max="15634" width="13.140625" style="66" customWidth="1"/>
    <col min="15635" max="15635" width="6.7109375" style="66"/>
    <col min="15636" max="15636" width="10" style="66" bestFit="1" customWidth="1"/>
    <col min="15637" max="15872" width="6.7109375" style="66"/>
    <col min="15873" max="15873" width="58.140625" style="66" customWidth="1"/>
    <col min="15874" max="15874" width="21.42578125" style="66" customWidth="1"/>
    <col min="15875" max="15875" width="15.140625" style="66" customWidth="1"/>
    <col min="15876" max="15876" width="16.85546875" style="66" customWidth="1"/>
    <col min="15877" max="15877" width="8.140625" style="66" customWidth="1"/>
    <col min="15878" max="15878" width="20.5703125" style="66" customWidth="1"/>
    <col min="15879" max="15880" width="15.140625" style="66" customWidth="1"/>
    <col min="15881" max="15881" width="16.7109375" style="66" customWidth="1"/>
    <col min="15882" max="15882" width="8.5703125" style="66" customWidth="1"/>
    <col min="15883" max="15883" width="18.140625" style="66" customWidth="1"/>
    <col min="15884" max="15884" width="8.42578125" style="66" customWidth="1"/>
    <col min="15885" max="15885" width="19.28515625" style="66" customWidth="1"/>
    <col min="15886" max="15886" width="8.5703125" style="66" customWidth="1"/>
    <col min="15887" max="15887" width="17.85546875" style="66" customWidth="1"/>
    <col min="15888" max="15888" width="8" style="66" customWidth="1"/>
    <col min="15889" max="15889" width="14.28515625" style="66" customWidth="1"/>
    <col min="15890" max="15890" width="13.140625" style="66" customWidth="1"/>
    <col min="15891" max="15891" width="6.7109375" style="66"/>
    <col min="15892" max="15892" width="10" style="66" bestFit="1" customWidth="1"/>
    <col min="15893" max="16128" width="6.7109375" style="66"/>
    <col min="16129" max="16129" width="58.140625" style="66" customWidth="1"/>
    <col min="16130" max="16130" width="21.42578125" style="66" customWidth="1"/>
    <col min="16131" max="16131" width="15.140625" style="66" customWidth="1"/>
    <col min="16132" max="16132" width="16.85546875" style="66" customWidth="1"/>
    <col min="16133" max="16133" width="8.140625" style="66" customWidth="1"/>
    <col min="16134" max="16134" width="20.5703125" style="66" customWidth="1"/>
    <col min="16135" max="16136" width="15.140625" style="66" customWidth="1"/>
    <col min="16137" max="16137" width="16.7109375" style="66" customWidth="1"/>
    <col min="16138" max="16138" width="8.5703125" style="66" customWidth="1"/>
    <col min="16139" max="16139" width="18.140625" style="66" customWidth="1"/>
    <col min="16140" max="16140" width="8.42578125" style="66" customWidth="1"/>
    <col min="16141" max="16141" width="19.28515625" style="66" customWidth="1"/>
    <col min="16142" max="16142" width="8.5703125" style="66" customWidth="1"/>
    <col min="16143" max="16143" width="17.85546875" style="66" customWidth="1"/>
    <col min="16144" max="16144" width="8" style="66" customWidth="1"/>
    <col min="16145" max="16145" width="14.28515625" style="66" customWidth="1"/>
    <col min="16146" max="16146" width="13.140625" style="66" customWidth="1"/>
    <col min="16147" max="16147" width="6.7109375" style="66"/>
    <col min="16148" max="16148" width="10" style="66" bestFit="1" customWidth="1"/>
    <col min="16149" max="16384" width="6.7109375" style="66"/>
  </cols>
  <sheetData>
    <row r="1" spans="1:25" ht="20.25" x14ac:dyDescent="0.3">
      <c r="A1" s="630" t="s">
        <v>883</v>
      </c>
      <c r="B1" s="631"/>
      <c r="C1" s="631"/>
      <c r="D1" s="631"/>
      <c r="E1" s="631"/>
      <c r="F1" s="631"/>
      <c r="G1" s="631"/>
      <c r="H1" s="631"/>
      <c r="J1" s="631"/>
      <c r="Q1" s="632" t="s">
        <v>256</v>
      </c>
    </row>
    <row r="3" spans="1:25" ht="18.75" customHeight="1" x14ac:dyDescent="0.2">
      <c r="A3" s="1034" t="s">
        <v>380</v>
      </c>
      <c r="B3" s="1034"/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4"/>
      <c r="Q3" s="1034"/>
      <c r="R3" s="1034"/>
    </row>
    <row r="4" spans="1:25" ht="16.5" thickBot="1" x14ac:dyDescent="0.25">
      <c r="A4" s="633"/>
      <c r="B4" s="634"/>
      <c r="C4" s="634"/>
      <c r="D4" s="634"/>
      <c r="E4" s="634"/>
      <c r="F4" s="634"/>
      <c r="G4" s="634"/>
      <c r="H4" s="634"/>
      <c r="I4" s="634"/>
      <c r="J4" s="634"/>
    </row>
    <row r="5" spans="1:25" ht="16.5" customHeight="1" thickBot="1" x14ac:dyDescent="0.3">
      <c r="A5" s="635"/>
      <c r="B5" s="1023" t="s">
        <v>786</v>
      </c>
      <c r="C5" s="1024"/>
      <c r="D5" s="1024"/>
      <c r="E5" s="1025"/>
      <c r="F5" s="1026" t="s">
        <v>879</v>
      </c>
      <c r="G5" s="1027"/>
      <c r="H5" s="1027"/>
      <c r="I5" s="1027"/>
      <c r="J5" s="1027"/>
      <c r="K5" s="1027"/>
      <c r="L5" s="1027"/>
      <c r="M5" s="1027"/>
      <c r="N5" s="1027"/>
      <c r="O5" s="1027"/>
      <c r="P5" s="1027"/>
      <c r="Q5" s="1027"/>
      <c r="R5" s="1028"/>
    </row>
    <row r="6" spans="1:25" ht="16.5" thickBot="1" x14ac:dyDescent="0.3">
      <c r="A6" s="636"/>
      <c r="B6" s="683" t="s">
        <v>70</v>
      </c>
      <c r="C6" s="685" t="s">
        <v>71</v>
      </c>
      <c r="D6" s="638"/>
      <c r="E6" s="639"/>
      <c r="F6" s="683" t="s">
        <v>70</v>
      </c>
      <c r="G6" s="685" t="s">
        <v>71</v>
      </c>
      <c r="H6" s="637"/>
      <c r="I6" s="638"/>
      <c r="J6" s="639"/>
      <c r="K6" s="1029" t="s">
        <v>133</v>
      </c>
      <c r="L6" s="1030"/>
      <c r="M6" s="1030"/>
      <c r="N6" s="1030"/>
      <c r="O6" s="1030"/>
      <c r="P6" s="1030"/>
      <c r="Q6" s="1030"/>
      <c r="R6" s="1031"/>
    </row>
    <row r="7" spans="1:25" ht="16.5" customHeight="1" thickBot="1" x14ac:dyDescent="0.3">
      <c r="A7" s="645" t="s">
        <v>80</v>
      </c>
      <c r="B7" s="683" t="s">
        <v>72</v>
      </c>
      <c r="C7" s="646" t="s">
        <v>73</v>
      </c>
      <c r="D7" s="647" t="s">
        <v>74</v>
      </c>
      <c r="E7" s="639" t="s">
        <v>75</v>
      </c>
      <c r="F7" s="683" t="s">
        <v>72</v>
      </c>
      <c r="G7" s="646" t="s">
        <v>73</v>
      </c>
      <c r="H7" s="648" t="s">
        <v>142</v>
      </c>
      <c r="I7" s="647" t="s">
        <v>74</v>
      </c>
      <c r="J7" s="639" t="s">
        <v>75</v>
      </c>
      <c r="K7" s="1032" t="s">
        <v>35</v>
      </c>
      <c r="L7" s="1033"/>
      <c r="M7" s="1032" t="s">
        <v>36</v>
      </c>
      <c r="N7" s="1033"/>
      <c r="O7" s="1032" t="s">
        <v>37</v>
      </c>
      <c r="P7" s="1033"/>
      <c r="Q7" s="1032" t="s">
        <v>309</v>
      </c>
      <c r="R7" s="1033"/>
    </row>
    <row r="8" spans="1:25" x14ac:dyDescent="0.25">
      <c r="A8" s="636"/>
      <c r="B8" s="683" t="s">
        <v>76</v>
      </c>
      <c r="C8" s="646" t="s">
        <v>77</v>
      </c>
      <c r="D8" s="647" t="s">
        <v>78</v>
      </c>
      <c r="E8" s="639" t="s">
        <v>371</v>
      </c>
      <c r="F8" s="683" t="s">
        <v>76</v>
      </c>
      <c r="G8" s="646" t="s">
        <v>77</v>
      </c>
      <c r="H8" s="649" t="s">
        <v>273</v>
      </c>
      <c r="I8" s="647" t="s">
        <v>78</v>
      </c>
      <c r="J8" s="639" t="s">
        <v>372</v>
      </c>
      <c r="K8" s="650" t="s">
        <v>74</v>
      </c>
      <c r="L8" s="639" t="s">
        <v>75</v>
      </c>
      <c r="M8" s="650" t="s">
        <v>74</v>
      </c>
      <c r="N8" s="639" t="s">
        <v>75</v>
      </c>
      <c r="O8" s="650" t="s">
        <v>74</v>
      </c>
      <c r="P8" s="639" t="s">
        <v>75</v>
      </c>
      <c r="Q8" s="650" t="s">
        <v>74</v>
      </c>
      <c r="R8" s="651" t="s">
        <v>75</v>
      </c>
    </row>
    <row r="9" spans="1:25" x14ac:dyDescent="0.25">
      <c r="A9" s="645"/>
      <c r="B9" s="683" t="s">
        <v>81</v>
      </c>
      <c r="C9" s="646" t="s">
        <v>82</v>
      </c>
      <c r="D9" s="652"/>
      <c r="E9" s="639"/>
      <c r="F9" s="683" t="s">
        <v>81</v>
      </c>
      <c r="G9" s="646" t="s">
        <v>82</v>
      </c>
      <c r="H9" s="649" t="s">
        <v>274</v>
      </c>
      <c r="I9" s="652"/>
      <c r="J9" s="639"/>
      <c r="K9" s="650" t="s">
        <v>78</v>
      </c>
      <c r="L9" s="639" t="s">
        <v>371</v>
      </c>
      <c r="M9" s="650" t="s">
        <v>78</v>
      </c>
      <c r="N9" s="639" t="s">
        <v>371</v>
      </c>
      <c r="O9" s="650" t="s">
        <v>78</v>
      </c>
      <c r="P9" s="639" t="s">
        <v>371</v>
      </c>
      <c r="Q9" s="650" t="s">
        <v>78</v>
      </c>
      <c r="R9" s="651" t="s">
        <v>371</v>
      </c>
    </row>
    <row r="10" spans="1:25" x14ac:dyDescent="0.25">
      <c r="A10" s="636"/>
      <c r="B10" s="683" t="s">
        <v>64</v>
      </c>
      <c r="C10" s="646" t="s">
        <v>64</v>
      </c>
      <c r="D10" s="647" t="s">
        <v>64</v>
      </c>
      <c r="E10" s="639"/>
      <c r="F10" s="683" t="s">
        <v>64</v>
      </c>
      <c r="G10" s="646" t="s">
        <v>64</v>
      </c>
      <c r="H10" s="649" t="s">
        <v>64</v>
      </c>
      <c r="I10" s="647" t="s">
        <v>64</v>
      </c>
      <c r="J10" s="639"/>
      <c r="K10" s="650" t="s">
        <v>64</v>
      </c>
      <c r="L10" s="639"/>
      <c r="M10" s="650" t="s">
        <v>64</v>
      </c>
      <c r="N10" s="639"/>
      <c r="O10" s="650" t="s">
        <v>64</v>
      </c>
      <c r="P10" s="639"/>
      <c r="Q10" s="650" t="s">
        <v>64</v>
      </c>
      <c r="R10" s="651"/>
    </row>
    <row r="11" spans="1:25" ht="16.5" thickBot="1" x14ac:dyDescent="0.3">
      <c r="A11" s="686"/>
      <c r="B11" s="687">
        <v>1</v>
      </c>
      <c r="C11" s="688">
        <v>2</v>
      </c>
      <c r="D11" s="689">
        <v>3</v>
      </c>
      <c r="E11" s="690">
        <v>4</v>
      </c>
      <c r="F11" s="687">
        <v>6</v>
      </c>
      <c r="G11" s="690">
        <v>7</v>
      </c>
      <c r="H11" s="690">
        <v>8</v>
      </c>
      <c r="I11" s="690">
        <v>9</v>
      </c>
      <c r="J11" s="690">
        <v>10</v>
      </c>
      <c r="K11" s="687">
        <v>11</v>
      </c>
      <c r="L11" s="691">
        <v>12</v>
      </c>
      <c r="M11" s="687">
        <v>13</v>
      </c>
      <c r="N11" s="691">
        <v>14</v>
      </c>
      <c r="O11" s="687">
        <v>15</v>
      </c>
      <c r="P11" s="691">
        <v>16</v>
      </c>
      <c r="Q11" s="689">
        <v>17</v>
      </c>
      <c r="R11" s="692">
        <v>18</v>
      </c>
    </row>
    <row r="12" spans="1:25" ht="18.95" customHeight="1" x14ac:dyDescent="0.25">
      <c r="A12" s="660" t="s">
        <v>298</v>
      </c>
      <c r="B12" s="661">
        <v>72767815</v>
      </c>
      <c r="C12" s="662">
        <v>5908621</v>
      </c>
      <c r="D12" s="662">
        <v>66859194</v>
      </c>
      <c r="E12" s="663">
        <v>110</v>
      </c>
      <c r="F12" s="661">
        <v>72907015</v>
      </c>
      <c r="G12" s="662">
        <v>6047821</v>
      </c>
      <c r="H12" s="662">
        <v>3433200</v>
      </c>
      <c r="I12" s="662">
        <v>66859194</v>
      </c>
      <c r="J12" s="663">
        <v>110</v>
      </c>
      <c r="K12" s="664">
        <v>66859194</v>
      </c>
      <c r="L12" s="665">
        <v>110</v>
      </c>
      <c r="M12" s="664">
        <v>0</v>
      </c>
      <c r="N12" s="665">
        <v>0</v>
      </c>
      <c r="O12" s="664">
        <v>0</v>
      </c>
      <c r="P12" s="665">
        <v>0</v>
      </c>
      <c r="Q12" s="664">
        <v>0</v>
      </c>
      <c r="R12" s="665">
        <v>0</v>
      </c>
      <c r="T12" s="360"/>
      <c r="U12" s="360"/>
      <c r="W12" s="360"/>
      <c r="X12" s="360"/>
      <c r="Y12" s="360"/>
    </row>
    <row r="13" spans="1:25" ht="18.95" customHeight="1" x14ac:dyDescent="0.25">
      <c r="A13" s="666" t="s">
        <v>84</v>
      </c>
      <c r="B13" s="667">
        <v>468978598</v>
      </c>
      <c r="C13" s="668">
        <v>258214359</v>
      </c>
      <c r="D13" s="668">
        <v>210764239</v>
      </c>
      <c r="E13" s="669">
        <v>360</v>
      </c>
      <c r="F13" s="667">
        <v>481519143</v>
      </c>
      <c r="G13" s="668">
        <v>270754904</v>
      </c>
      <c r="H13" s="668">
        <v>263351445</v>
      </c>
      <c r="I13" s="668">
        <v>210764239</v>
      </c>
      <c r="J13" s="669">
        <v>360</v>
      </c>
      <c r="K13" s="670">
        <v>210764239</v>
      </c>
      <c r="L13" s="671">
        <v>360</v>
      </c>
      <c r="M13" s="670">
        <v>0</v>
      </c>
      <c r="N13" s="671">
        <v>0</v>
      </c>
      <c r="O13" s="670">
        <v>0</v>
      </c>
      <c r="P13" s="671">
        <v>0</v>
      </c>
      <c r="Q13" s="670">
        <v>0</v>
      </c>
      <c r="R13" s="671">
        <v>0</v>
      </c>
      <c r="T13" s="360"/>
      <c r="U13" s="360"/>
      <c r="W13" s="360"/>
      <c r="X13" s="360"/>
    </row>
    <row r="14" spans="1:25" ht="18.95" customHeight="1" x14ac:dyDescent="0.25">
      <c r="A14" s="666" t="s">
        <v>85</v>
      </c>
      <c r="B14" s="667">
        <v>218379921</v>
      </c>
      <c r="C14" s="668">
        <v>102628322</v>
      </c>
      <c r="D14" s="668">
        <v>115751599</v>
      </c>
      <c r="E14" s="669">
        <v>213</v>
      </c>
      <c r="F14" s="667">
        <v>226507121</v>
      </c>
      <c r="G14" s="668">
        <v>110755522</v>
      </c>
      <c r="H14" s="668">
        <v>109100000</v>
      </c>
      <c r="I14" s="668">
        <v>115751599</v>
      </c>
      <c r="J14" s="669">
        <v>213</v>
      </c>
      <c r="K14" s="670">
        <v>115751599</v>
      </c>
      <c r="L14" s="671">
        <v>213</v>
      </c>
      <c r="M14" s="670">
        <v>0</v>
      </c>
      <c r="N14" s="671">
        <v>0</v>
      </c>
      <c r="O14" s="670">
        <v>0</v>
      </c>
      <c r="P14" s="671">
        <v>0</v>
      </c>
      <c r="Q14" s="670">
        <v>0</v>
      </c>
      <c r="R14" s="671">
        <v>0</v>
      </c>
      <c r="T14" s="360"/>
      <c r="U14" s="360"/>
      <c r="W14" s="360"/>
      <c r="X14" s="360"/>
    </row>
    <row r="15" spans="1:25" ht="18.95" customHeight="1" x14ac:dyDescent="0.25">
      <c r="A15" s="666" t="s">
        <v>86</v>
      </c>
      <c r="B15" s="667">
        <v>0</v>
      </c>
      <c r="C15" s="668">
        <v>0</v>
      </c>
      <c r="D15" s="668">
        <v>0</v>
      </c>
      <c r="E15" s="669">
        <v>0</v>
      </c>
      <c r="F15" s="667">
        <v>0</v>
      </c>
      <c r="G15" s="668">
        <v>0</v>
      </c>
      <c r="H15" s="668">
        <v>0</v>
      </c>
      <c r="I15" s="668">
        <v>0</v>
      </c>
      <c r="J15" s="669">
        <v>0</v>
      </c>
      <c r="K15" s="670">
        <v>0</v>
      </c>
      <c r="L15" s="671">
        <v>0</v>
      </c>
      <c r="M15" s="670">
        <v>0</v>
      </c>
      <c r="N15" s="671">
        <v>0</v>
      </c>
      <c r="O15" s="670">
        <v>0</v>
      </c>
      <c r="P15" s="671">
        <v>0</v>
      </c>
      <c r="Q15" s="670">
        <v>0</v>
      </c>
      <c r="R15" s="671">
        <v>0</v>
      </c>
      <c r="T15" s="360"/>
      <c r="U15" s="360"/>
      <c r="W15" s="360"/>
      <c r="X15" s="360"/>
    </row>
    <row r="16" spans="1:25" ht="18.95" customHeight="1" x14ac:dyDescent="0.25">
      <c r="A16" s="666" t="s">
        <v>93</v>
      </c>
      <c r="B16" s="667">
        <v>9446158</v>
      </c>
      <c r="C16" s="668">
        <v>198662</v>
      </c>
      <c r="D16" s="668">
        <v>9247496</v>
      </c>
      <c r="E16" s="669">
        <v>21</v>
      </c>
      <c r="F16" s="667">
        <v>11224321</v>
      </c>
      <c r="G16" s="668">
        <v>519290</v>
      </c>
      <c r="H16" s="668">
        <v>0</v>
      </c>
      <c r="I16" s="668">
        <v>10705031</v>
      </c>
      <c r="J16" s="669">
        <v>23</v>
      </c>
      <c r="K16" s="670">
        <v>10705031</v>
      </c>
      <c r="L16" s="671">
        <v>23</v>
      </c>
      <c r="M16" s="670">
        <v>0</v>
      </c>
      <c r="N16" s="671">
        <v>0</v>
      </c>
      <c r="O16" s="670">
        <v>0</v>
      </c>
      <c r="P16" s="671">
        <v>0</v>
      </c>
      <c r="Q16" s="670">
        <v>0</v>
      </c>
      <c r="R16" s="671">
        <v>0</v>
      </c>
      <c r="T16" s="360"/>
      <c r="U16" s="360"/>
      <c r="W16" s="360"/>
      <c r="X16" s="360"/>
    </row>
    <row r="17" spans="1:24" ht="18.95" customHeight="1" x14ac:dyDescent="0.25">
      <c r="A17" s="666" t="s">
        <v>87</v>
      </c>
      <c r="B17" s="667">
        <v>15811439915</v>
      </c>
      <c r="C17" s="668">
        <v>1741651706</v>
      </c>
      <c r="D17" s="668">
        <v>14069788209</v>
      </c>
      <c r="E17" s="669">
        <v>31203</v>
      </c>
      <c r="F17" s="667">
        <v>16861428299</v>
      </c>
      <c r="G17" s="668">
        <v>1718051130</v>
      </c>
      <c r="H17" s="668">
        <v>0</v>
      </c>
      <c r="I17" s="668">
        <v>15143377169</v>
      </c>
      <c r="J17" s="669">
        <v>32300</v>
      </c>
      <c r="K17" s="670">
        <v>2835306359</v>
      </c>
      <c r="L17" s="671">
        <v>6501</v>
      </c>
      <c r="M17" s="670">
        <v>12308070810</v>
      </c>
      <c r="N17" s="671">
        <v>25799</v>
      </c>
      <c r="O17" s="670">
        <v>0</v>
      </c>
      <c r="P17" s="671">
        <v>0</v>
      </c>
      <c r="Q17" s="670">
        <v>0</v>
      </c>
      <c r="R17" s="671">
        <v>0</v>
      </c>
      <c r="T17" s="360"/>
      <c r="U17" s="360"/>
      <c r="W17" s="360"/>
      <c r="X17" s="360"/>
    </row>
    <row r="18" spans="1:24" ht="18.95" customHeight="1" x14ac:dyDescent="0.25">
      <c r="A18" s="666" t="s">
        <v>94</v>
      </c>
      <c r="B18" s="667">
        <v>0</v>
      </c>
      <c r="C18" s="668">
        <v>0</v>
      </c>
      <c r="D18" s="668">
        <v>0</v>
      </c>
      <c r="E18" s="669">
        <v>0</v>
      </c>
      <c r="F18" s="667">
        <v>0</v>
      </c>
      <c r="G18" s="668">
        <v>0</v>
      </c>
      <c r="H18" s="668">
        <v>0</v>
      </c>
      <c r="I18" s="668">
        <v>0</v>
      </c>
      <c r="J18" s="669">
        <v>0</v>
      </c>
      <c r="K18" s="670">
        <v>0</v>
      </c>
      <c r="L18" s="671">
        <v>0</v>
      </c>
      <c r="M18" s="670">
        <v>0</v>
      </c>
      <c r="N18" s="671">
        <v>0</v>
      </c>
      <c r="O18" s="670">
        <v>0</v>
      </c>
      <c r="P18" s="671">
        <v>0</v>
      </c>
      <c r="Q18" s="670">
        <v>0</v>
      </c>
      <c r="R18" s="671">
        <v>0</v>
      </c>
      <c r="T18" s="360"/>
      <c r="U18" s="360"/>
      <c r="W18" s="360"/>
      <c r="X18" s="360"/>
    </row>
    <row r="19" spans="1:24" ht="18.95" customHeight="1" x14ac:dyDescent="0.25">
      <c r="A19" s="666" t="s">
        <v>88</v>
      </c>
      <c r="B19" s="667">
        <v>86112638</v>
      </c>
      <c r="C19" s="668">
        <v>7003880</v>
      </c>
      <c r="D19" s="668">
        <v>79108758</v>
      </c>
      <c r="E19" s="669">
        <v>155.66999999999999</v>
      </c>
      <c r="F19" s="667">
        <v>85749338</v>
      </c>
      <c r="G19" s="668">
        <v>7192580</v>
      </c>
      <c r="H19" s="668">
        <v>4348800</v>
      </c>
      <c r="I19" s="668">
        <v>78556758</v>
      </c>
      <c r="J19" s="669">
        <v>154</v>
      </c>
      <c r="K19" s="670">
        <v>78556758</v>
      </c>
      <c r="L19" s="671">
        <v>154</v>
      </c>
      <c r="M19" s="670">
        <v>0</v>
      </c>
      <c r="N19" s="671">
        <v>0</v>
      </c>
      <c r="O19" s="670">
        <v>0</v>
      </c>
      <c r="P19" s="671">
        <v>0</v>
      </c>
      <c r="Q19" s="670">
        <v>0</v>
      </c>
      <c r="R19" s="671">
        <v>0</v>
      </c>
      <c r="T19" s="360"/>
      <c r="U19" s="360"/>
      <c r="W19" s="360"/>
      <c r="X19" s="360"/>
    </row>
    <row r="20" spans="1:24" ht="18.95" customHeight="1" x14ac:dyDescent="0.25">
      <c r="A20" s="666" t="s">
        <v>205</v>
      </c>
      <c r="B20" s="667">
        <v>846601717</v>
      </c>
      <c r="C20" s="668">
        <v>10749506</v>
      </c>
      <c r="D20" s="668">
        <v>835852211</v>
      </c>
      <c r="E20" s="669">
        <v>1839</v>
      </c>
      <c r="F20" s="667">
        <v>887620925</v>
      </c>
      <c r="G20" s="668">
        <v>10749506</v>
      </c>
      <c r="H20" s="668">
        <v>0</v>
      </c>
      <c r="I20" s="668">
        <v>876871419</v>
      </c>
      <c r="J20" s="669">
        <v>1781</v>
      </c>
      <c r="K20" s="670">
        <v>773943819</v>
      </c>
      <c r="L20" s="671">
        <v>1684</v>
      </c>
      <c r="M20" s="670">
        <v>0</v>
      </c>
      <c r="N20" s="671">
        <v>0</v>
      </c>
      <c r="O20" s="670">
        <v>0</v>
      </c>
      <c r="P20" s="671">
        <v>0</v>
      </c>
      <c r="Q20" s="670">
        <v>102927600</v>
      </c>
      <c r="R20" s="671">
        <v>97</v>
      </c>
      <c r="T20" s="360"/>
      <c r="U20" s="360"/>
      <c r="W20" s="360"/>
      <c r="X20" s="360"/>
    </row>
    <row r="21" spans="1:24" ht="18.95" customHeight="1" x14ac:dyDescent="0.25">
      <c r="A21" s="666" t="s">
        <v>95</v>
      </c>
      <c r="B21" s="667">
        <v>0</v>
      </c>
      <c r="C21" s="668">
        <v>0</v>
      </c>
      <c r="D21" s="668">
        <v>0</v>
      </c>
      <c r="E21" s="669">
        <v>0</v>
      </c>
      <c r="F21" s="667">
        <v>0</v>
      </c>
      <c r="G21" s="668">
        <v>0</v>
      </c>
      <c r="H21" s="668">
        <v>0</v>
      </c>
      <c r="I21" s="668">
        <v>0</v>
      </c>
      <c r="J21" s="669">
        <v>0</v>
      </c>
      <c r="K21" s="670">
        <v>0</v>
      </c>
      <c r="L21" s="671">
        <v>0</v>
      </c>
      <c r="M21" s="670">
        <v>0</v>
      </c>
      <c r="N21" s="671">
        <v>0</v>
      </c>
      <c r="O21" s="670">
        <v>0</v>
      </c>
      <c r="P21" s="671">
        <v>0</v>
      </c>
      <c r="Q21" s="670">
        <v>0</v>
      </c>
      <c r="R21" s="671">
        <v>0</v>
      </c>
      <c r="S21" s="363"/>
      <c r="T21" s="69"/>
      <c r="U21" s="360"/>
      <c r="W21" s="360"/>
      <c r="X21" s="360"/>
    </row>
    <row r="22" spans="1:24" ht="18.95" customHeight="1" x14ac:dyDescent="0.25">
      <c r="A22" s="666" t="s">
        <v>206</v>
      </c>
      <c r="B22" s="667">
        <v>940377284</v>
      </c>
      <c r="C22" s="668">
        <v>24908976</v>
      </c>
      <c r="D22" s="668">
        <v>915468308</v>
      </c>
      <c r="E22" s="669">
        <v>2104</v>
      </c>
      <c r="F22" s="667">
        <v>997481943</v>
      </c>
      <c r="G22" s="668">
        <v>25590362</v>
      </c>
      <c r="H22" s="668">
        <v>0</v>
      </c>
      <c r="I22" s="668">
        <v>971891581</v>
      </c>
      <c r="J22" s="669">
        <v>2060</v>
      </c>
      <c r="K22" s="670">
        <v>876244433</v>
      </c>
      <c r="L22" s="671">
        <v>1914</v>
      </c>
      <c r="M22" s="670">
        <v>95647148</v>
      </c>
      <c r="N22" s="671">
        <v>146</v>
      </c>
      <c r="O22" s="670">
        <v>0</v>
      </c>
      <c r="P22" s="671">
        <v>0</v>
      </c>
      <c r="Q22" s="670">
        <v>0</v>
      </c>
      <c r="R22" s="671">
        <v>0</v>
      </c>
      <c r="T22" s="360"/>
      <c r="U22" s="360"/>
      <c r="W22" s="360"/>
      <c r="X22" s="360"/>
    </row>
    <row r="23" spans="1:24" ht="18.95" customHeight="1" x14ac:dyDescent="0.25">
      <c r="A23" s="666" t="s">
        <v>96</v>
      </c>
      <c r="B23" s="667">
        <v>0</v>
      </c>
      <c r="C23" s="668">
        <v>0</v>
      </c>
      <c r="D23" s="668">
        <v>0</v>
      </c>
      <c r="E23" s="669">
        <v>0</v>
      </c>
      <c r="F23" s="667">
        <v>0</v>
      </c>
      <c r="G23" s="668">
        <v>0</v>
      </c>
      <c r="H23" s="668">
        <v>0</v>
      </c>
      <c r="I23" s="668">
        <v>0</v>
      </c>
      <c r="J23" s="669">
        <v>0</v>
      </c>
      <c r="K23" s="670">
        <v>0</v>
      </c>
      <c r="L23" s="671">
        <v>0</v>
      </c>
      <c r="M23" s="670">
        <v>0</v>
      </c>
      <c r="N23" s="671">
        <v>0</v>
      </c>
      <c r="O23" s="670">
        <v>0</v>
      </c>
      <c r="P23" s="671">
        <v>0</v>
      </c>
      <c r="Q23" s="670">
        <v>0</v>
      </c>
      <c r="R23" s="671">
        <v>0</v>
      </c>
      <c r="T23" s="360"/>
      <c r="U23" s="360"/>
      <c r="W23" s="360"/>
      <c r="X23" s="360"/>
    </row>
    <row r="24" spans="1:24" ht="18.95" customHeight="1" x14ac:dyDescent="0.25">
      <c r="A24" s="666" t="s">
        <v>207</v>
      </c>
      <c r="B24" s="667">
        <v>7222926</v>
      </c>
      <c r="C24" s="668">
        <v>260317</v>
      </c>
      <c r="D24" s="668">
        <v>6962609</v>
      </c>
      <c r="E24" s="669">
        <v>15</v>
      </c>
      <c r="F24" s="667">
        <v>5536723</v>
      </c>
      <c r="G24" s="668">
        <v>260317</v>
      </c>
      <c r="H24" s="668">
        <v>0</v>
      </c>
      <c r="I24" s="668">
        <v>5276406</v>
      </c>
      <c r="J24" s="669">
        <v>10</v>
      </c>
      <c r="K24" s="670">
        <v>5276406</v>
      </c>
      <c r="L24" s="671">
        <v>10</v>
      </c>
      <c r="M24" s="670">
        <v>0</v>
      </c>
      <c r="N24" s="671">
        <v>0</v>
      </c>
      <c r="O24" s="670">
        <v>0</v>
      </c>
      <c r="P24" s="671">
        <v>0</v>
      </c>
      <c r="Q24" s="670">
        <v>0</v>
      </c>
      <c r="R24" s="671">
        <v>0</v>
      </c>
      <c r="T24" s="360"/>
      <c r="U24" s="360"/>
      <c r="W24" s="360"/>
      <c r="X24" s="360"/>
    </row>
    <row r="25" spans="1:24" ht="18.95" customHeight="1" x14ac:dyDescent="0.25">
      <c r="A25" s="666" t="s">
        <v>208</v>
      </c>
      <c r="B25" s="667">
        <v>48299471</v>
      </c>
      <c r="C25" s="668">
        <v>18741881</v>
      </c>
      <c r="D25" s="668">
        <v>29557590</v>
      </c>
      <c r="E25" s="669">
        <v>59</v>
      </c>
      <c r="F25" s="667">
        <v>51226366</v>
      </c>
      <c r="G25" s="668">
        <v>18741881</v>
      </c>
      <c r="H25" s="668">
        <v>0</v>
      </c>
      <c r="I25" s="668">
        <v>32484485</v>
      </c>
      <c r="J25" s="669">
        <v>59</v>
      </c>
      <c r="K25" s="670">
        <v>32484485</v>
      </c>
      <c r="L25" s="671">
        <v>59</v>
      </c>
      <c r="M25" s="670">
        <v>0</v>
      </c>
      <c r="N25" s="671">
        <v>0</v>
      </c>
      <c r="O25" s="670">
        <v>0</v>
      </c>
      <c r="P25" s="671">
        <v>0</v>
      </c>
      <c r="Q25" s="670">
        <v>0</v>
      </c>
      <c r="R25" s="671">
        <v>0</v>
      </c>
      <c r="T25" s="360"/>
      <c r="U25" s="360"/>
      <c r="W25" s="360"/>
      <c r="X25" s="360"/>
    </row>
    <row r="26" spans="1:24" ht="18.95" customHeight="1" x14ac:dyDescent="0.25">
      <c r="A26" s="666" t="s">
        <v>97</v>
      </c>
      <c r="B26" s="667">
        <v>36030291</v>
      </c>
      <c r="C26" s="668">
        <v>1732000</v>
      </c>
      <c r="D26" s="668">
        <v>34298291</v>
      </c>
      <c r="E26" s="669">
        <v>64</v>
      </c>
      <c r="F26" s="667">
        <v>37280076</v>
      </c>
      <c r="G26" s="668">
        <v>1732000</v>
      </c>
      <c r="H26" s="668">
        <v>0</v>
      </c>
      <c r="I26" s="668">
        <v>35548076</v>
      </c>
      <c r="J26" s="669">
        <v>61</v>
      </c>
      <c r="K26" s="670">
        <v>35548076</v>
      </c>
      <c r="L26" s="671">
        <v>61</v>
      </c>
      <c r="M26" s="670">
        <v>0</v>
      </c>
      <c r="N26" s="671">
        <v>0</v>
      </c>
      <c r="O26" s="670">
        <v>0</v>
      </c>
      <c r="P26" s="671">
        <v>0</v>
      </c>
      <c r="Q26" s="670">
        <v>0</v>
      </c>
      <c r="R26" s="671">
        <v>0</v>
      </c>
      <c r="T26" s="360"/>
      <c r="U26" s="360"/>
      <c r="W26" s="360"/>
      <c r="X26" s="360"/>
    </row>
    <row r="27" spans="1:24" ht="18.95" customHeight="1" x14ac:dyDescent="0.25">
      <c r="A27" s="666" t="s">
        <v>209</v>
      </c>
      <c r="B27" s="667">
        <v>6643710</v>
      </c>
      <c r="C27" s="668">
        <v>29800</v>
      </c>
      <c r="D27" s="668">
        <v>6613910</v>
      </c>
      <c r="E27" s="669">
        <v>19</v>
      </c>
      <c r="F27" s="667">
        <v>6943108</v>
      </c>
      <c r="G27" s="668">
        <v>29800</v>
      </c>
      <c r="H27" s="668">
        <v>0</v>
      </c>
      <c r="I27" s="668">
        <v>6913308</v>
      </c>
      <c r="J27" s="669">
        <v>15</v>
      </c>
      <c r="K27" s="670">
        <v>6913308</v>
      </c>
      <c r="L27" s="671">
        <v>15</v>
      </c>
      <c r="M27" s="670">
        <v>0</v>
      </c>
      <c r="N27" s="671">
        <v>0</v>
      </c>
      <c r="O27" s="670">
        <v>0</v>
      </c>
      <c r="P27" s="671">
        <v>0</v>
      </c>
      <c r="Q27" s="670">
        <v>0</v>
      </c>
      <c r="R27" s="671">
        <v>0</v>
      </c>
      <c r="T27" s="360"/>
      <c r="U27" s="360"/>
      <c r="W27" s="360"/>
      <c r="X27" s="360"/>
    </row>
    <row r="28" spans="1:24" ht="18.95" customHeight="1" x14ac:dyDescent="0.25">
      <c r="A28" s="666" t="s">
        <v>210</v>
      </c>
      <c r="B28" s="667">
        <v>0</v>
      </c>
      <c r="C28" s="668">
        <v>0</v>
      </c>
      <c r="D28" s="668">
        <v>0</v>
      </c>
      <c r="E28" s="669">
        <v>0</v>
      </c>
      <c r="F28" s="667">
        <v>0</v>
      </c>
      <c r="G28" s="668">
        <v>0</v>
      </c>
      <c r="H28" s="668">
        <v>0</v>
      </c>
      <c r="I28" s="668">
        <v>0</v>
      </c>
      <c r="J28" s="669">
        <v>0</v>
      </c>
      <c r="K28" s="670">
        <v>0</v>
      </c>
      <c r="L28" s="671">
        <v>0</v>
      </c>
      <c r="M28" s="670">
        <v>0</v>
      </c>
      <c r="N28" s="671">
        <v>0</v>
      </c>
      <c r="O28" s="670">
        <v>0</v>
      </c>
      <c r="P28" s="671">
        <v>0</v>
      </c>
      <c r="Q28" s="670">
        <v>0</v>
      </c>
      <c r="R28" s="671">
        <v>0</v>
      </c>
      <c r="T28" s="360"/>
      <c r="U28" s="360"/>
      <c r="W28" s="360"/>
      <c r="X28" s="360"/>
    </row>
    <row r="29" spans="1:24" ht="18.95" customHeight="1" x14ac:dyDescent="0.25">
      <c r="A29" s="666" t="s">
        <v>98</v>
      </c>
      <c r="B29" s="667">
        <v>172790287</v>
      </c>
      <c r="C29" s="668">
        <v>847628</v>
      </c>
      <c r="D29" s="668">
        <v>171942659</v>
      </c>
      <c r="E29" s="669">
        <v>428</v>
      </c>
      <c r="F29" s="667">
        <v>185229205</v>
      </c>
      <c r="G29" s="668">
        <v>847628</v>
      </c>
      <c r="H29" s="668">
        <v>0</v>
      </c>
      <c r="I29" s="668">
        <v>184381577</v>
      </c>
      <c r="J29" s="669">
        <v>426</v>
      </c>
      <c r="K29" s="670">
        <v>184381577</v>
      </c>
      <c r="L29" s="671">
        <v>426</v>
      </c>
      <c r="M29" s="670">
        <v>0</v>
      </c>
      <c r="N29" s="671">
        <v>0</v>
      </c>
      <c r="O29" s="670">
        <v>0</v>
      </c>
      <c r="P29" s="671">
        <v>0</v>
      </c>
      <c r="Q29" s="670">
        <v>0</v>
      </c>
      <c r="R29" s="671">
        <v>0</v>
      </c>
      <c r="T29" s="360"/>
      <c r="U29" s="360"/>
      <c r="W29" s="360"/>
      <c r="X29" s="360"/>
    </row>
    <row r="30" spans="1:24" ht="18.95" customHeight="1" x14ac:dyDescent="0.25">
      <c r="A30" s="666" t="s">
        <v>310</v>
      </c>
      <c r="B30" s="667">
        <v>68082894</v>
      </c>
      <c r="C30" s="668">
        <v>7541811</v>
      </c>
      <c r="D30" s="668">
        <v>60541083</v>
      </c>
      <c r="E30" s="669">
        <v>127</v>
      </c>
      <c r="F30" s="667">
        <v>72166661</v>
      </c>
      <c r="G30" s="668">
        <v>7541811</v>
      </c>
      <c r="H30" s="668">
        <v>0</v>
      </c>
      <c r="I30" s="668">
        <v>64624850</v>
      </c>
      <c r="J30" s="669">
        <v>127</v>
      </c>
      <c r="K30" s="670">
        <v>64624850</v>
      </c>
      <c r="L30" s="671">
        <v>127</v>
      </c>
      <c r="M30" s="670">
        <v>0</v>
      </c>
      <c r="N30" s="671">
        <v>0</v>
      </c>
      <c r="O30" s="670">
        <v>0</v>
      </c>
      <c r="P30" s="671">
        <v>0</v>
      </c>
      <c r="Q30" s="670">
        <v>0</v>
      </c>
      <c r="R30" s="671">
        <v>0</v>
      </c>
      <c r="T30" s="360"/>
      <c r="U30" s="360"/>
      <c r="W30" s="360"/>
      <c r="X30" s="360"/>
    </row>
    <row r="31" spans="1:24" ht="18.95" customHeight="1" x14ac:dyDescent="0.25">
      <c r="A31" s="666" t="s">
        <v>99</v>
      </c>
      <c r="B31" s="667">
        <v>0</v>
      </c>
      <c r="C31" s="668">
        <v>0</v>
      </c>
      <c r="D31" s="668">
        <v>0</v>
      </c>
      <c r="E31" s="669">
        <v>0</v>
      </c>
      <c r="F31" s="667">
        <v>0</v>
      </c>
      <c r="G31" s="668">
        <v>0</v>
      </c>
      <c r="H31" s="668">
        <v>0</v>
      </c>
      <c r="I31" s="668">
        <v>0</v>
      </c>
      <c r="J31" s="669">
        <v>0</v>
      </c>
      <c r="K31" s="670">
        <v>0</v>
      </c>
      <c r="L31" s="671">
        <v>0</v>
      </c>
      <c r="M31" s="670">
        <v>0</v>
      </c>
      <c r="N31" s="671">
        <v>0</v>
      </c>
      <c r="O31" s="670">
        <v>0</v>
      </c>
      <c r="P31" s="671">
        <v>0</v>
      </c>
      <c r="Q31" s="670">
        <v>0</v>
      </c>
      <c r="R31" s="671">
        <v>0</v>
      </c>
      <c r="T31" s="360"/>
      <c r="U31" s="360"/>
      <c r="W31" s="360"/>
      <c r="X31" s="360"/>
    </row>
    <row r="32" spans="1:24" ht="18.95" customHeight="1" x14ac:dyDescent="0.25">
      <c r="A32" s="666" t="s">
        <v>100</v>
      </c>
      <c r="B32" s="667">
        <v>177540494</v>
      </c>
      <c r="C32" s="668">
        <v>43238257</v>
      </c>
      <c r="D32" s="668">
        <v>134302237</v>
      </c>
      <c r="E32" s="669">
        <v>290.60000000000002</v>
      </c>
      <c r="F32" s="667">
        <v>183712601</v>
      </c>
      <c r="G32" s="668">
        <v>34417726</v>
      </c>
      <c r="H32" s="668">
        <v>0</v>
      </c>
      <c r="I32" s="668">
        <v>149294875</v>
      </c>
      <c r="J32" s="669">
        <v>278.28000000000003</v>
      </c>
      <c r="K32" s="670">
        <v>149294875</v>
      </c>
      <c r="L32" s="671">
        <v>278.28000000000003</v>
      </c>
      <c r="M32" s="670">
        <v>0</v>
      </c>
      <c r="N32" s="671">
        <v>0</v>
      </c>
      <c r="O32" s="670">
        <v>0</v>
      </c>
      <c r="P32" s="671">
        <v>0</v>
      </c>
      <c r="Q32" s="670">
        <v>0</v>
      </c>
      <c r="R32" s="671">
        <v>0</v>
      </c>
      <c r="T32" s="360"/>
      <c r="U32" s="360"/>
      <c r="W32" s="360"/>
      <c r="X32" s="360"/>
    </row>
    <row r="33" spans="1:24" ht="18.95" customHeight="1" x14ac:dyDescent="0.25">
      <c r="A33" s="666" t="s">
        <v>101</v>
      </c>
      <c r="B33" s="667">
        <v>302835326</v>
      </c>
      <c r="C33" s="668">
        <v>16002537</v>
      </c>
      <c r="D33" s="668">
        <v>286832789</v>
      </c>
      <c r="E33" s="669">
        <v>733.2</v>
      </c>
      <c r="F33" s="667">
        <v>301303146</v>
      </c>
      <c r="G33" s="668">
        <v>15495775</v>
      </c>
      <c r="H33" s="668">
        <v>0</v>
      </c>
      <c r="I33" s="668">
        <v>285807371</v>
      </c>
      <c r="J33" s="669">
        <v>684.51</v>
      </c>
      <c r="K33" s="670">
        <v>285807371</v>
      </c>
      <c r="L33" s="671">
        <v>684.51</v>
      </c>
      <c r="M33" s="670">
        <v>0</v>
      </c>
      <c r="N33" s="671">
        <v>0</v>
      </c>
      <c r="O33" s="670">
        <v>0</v>
      </c>
      <c r="P33" s="671">
        <v>0</v>
      </c>
      <c r="Q33" s="670">
        <v>0</v>
      </c>
      <c r="R33" s="671">
        <v>0</v>
      </c>
      <c r="T33" s="360"/>
      <c r="U33" s="360"/>
      <c r="W33" s="360"/>
      <c r="X33" s="360"/>
    </row>
    <row r="34" spans="1:24" ht="18.95" customHeight="1" x14ac:dyDescent="0.25">
      <c r="A34" s="666" t="s">
        <v>211</v>
      </c>
      <c r="B34" s="667">
        <v>0</v>
      </c>
      <c r="C34" s="668">
        <v>0</v>
      </c>
      <c r="D34" s="668">
        <v>0</v>
      </c>
      <c r="E34" s="669">
        <v>0</v>
      </c>
      <c r="F34" s="667">
        <v>0</v>
      </c>
      <c r="G34" s="668">
        <v>0</v>
      </c>
      <c r="H34" s="668">
        <v>0</v>
      </c>
      <c r="I34" s="668">
        <v>0</v>
      </c>
      <c r="J34" s="669">
        <v>0</v>
      </c>
      <c r="K34" s="670">
        <v>0</v>
      </c>
      <c r="L34" s="671">
        <v>0</v>
      </c>
      <c r="M34" s="670">
        <v>0</v>
      </c>
      <c r="N34" s="671">
        <v>0</v>
      </c>
      <c r="O34" s="670">
        <v>0</v>
      </c>
      <c r="P34" s="671">
        <v>0</v>
      </c>
      <c r="Q34" s="670">
        <v>0</v>
      </c>
      <c r="R34" s="671">
        <v>0</v>
      </c>
      <c r="T34" s="360"/>
      <c r="U34" s="360"/>
      <c r="W34" s="360"/>
      <c r="X34" s="360"/>
    </row>
    <row r="35" spans="1:24" ht="18.95" customHeight="1" x14ac:dyDescent="0.25">
      <c r="A35" s="666" t="s">
        <v>102</v>
      </c>
      <c r="B35" s="667">
        <v>0</v>
      </c>
      <c r="C35" s="668">
        <v>0</v>
      </c>
      <c r="D35" s="668">
        <v>0</v>
      </c>
      <c r="E35" s="669">
        <v>0</v>
      </c>
      <c r="F35" s="667">
        <v>0</v>
      </c>
      <c r="G35" s="668">
        <v>0</v>
      </c>
      <c r="H35" s="668">
        <v>0</v>
      </c>
      <c r="I35" s="668">
        <v>0</v>
      </c>
      <c r="J35" s="669">
        <v>0</v>
      </c>
      <c r="K35" s="670">
        <v>0</v>
      </c>
      <c r="L35" s="671">
        <v>0</v>
      </c>
      <c r="M35" s="670">
        <v>0</v>
      </c>
      <c r="N35" s="671">
        <v>0</v>
      </c>
      <c r="O35" s="670">
        <v>0</v>
      </c>
      <c r="P35" s="671">
        <v>0</v>
      </c>
      <c r="Q35" s="670">
        <v>0</v>
      </c>
      <c r="R35" s="671">
        <v>0</v>
      </c>
      <c r="T35" s="360"/>
      <c r="U35" s="360"/>
      <c r="W35" s="360"/>
      <c r="X35" s="360"/>
    </row>
    <row r="36" spans="1:24" ht="18.95" customHeight="1" x14ac:dyDescent="0.25">
      <c r="A36" s="666" t="s">
        <v>212</v>
      </c>
      <c r="B36" s="667">
        <v>0</v>
      </c>
      <c r="C36" s="668">
        <v>0</v>
      </c>
      <c r="D36" s="668">
        <v>0</v>
      </c>
      <c r="E36" s="669">
        <v>0</v>
      </c>
      <c r="F36" s="667">
        <v>0</v>
      </c>
      <c r="G36" s="668">
        <v>0</v>
      </c>
      <c r="H36" s="668">
        <v>0</v>
      </c>
      <c r="I36" s="668">
        <v>0</v>
      </c>
      <c r="J36" s="669">
        <v>0</v>
      </c>
      <c r="K36" s="670">
        <v>0</v>
      </c>
      <c r="L36" s="671">
        <v>0</v>
      </c>
      <c r="M36" s="670">
        <v>0</v>
      </c>
      <c r="N36" s="671">
        <v>0</v>
      </c>
      <c r="O36" s="670">
        <v>0</v>
      </c>
      <c r="P36" s="671">
        <v>0</v>
      </c>
      <c r="Q36" s="670">
        <v>0</v>
      </c>
      <c r="R36" s="671">
        <v>0</v>
      </c>
      <c r="T36" s="360"/>
      <c r="U36" s="360"/>
      <c r="W36" s="360"/>
      <c r="X36" s="360"/>
    </row>
    <row r="37" spans="1:24" ht="18.95" customHeight="1" x14ac:dyDescent="0.25">
      <c r="A37" s="666" t="s">
        <v>213</v>
      </c>
      <c r="B37" s="667">
        <v>0</v>
      </c>
      <c r="C37" s="668">
        <v>0</v>
      </c>
      <c r="D37" s="668">
        <v>0</v>
      </c>
      <c r="E37" s="669">
        <v>0</v>
      </c>
      <c r="F37" s="667">
        <v>0</v>
      </c>
      <c r="G37" s="668">
        <v>0</v>
      </c>
      <c r="H37" s="668">
        <v>0</v>
      </c>
      <c r="I37" s="668">
        <v>0</v>
      </c>
      <c r="J37" s="669">
        <v>0</v>
      </c>
      <c r="K37" s="670">
        <v>0</v>
      </c>
      <c r="L37" s="671">
        <v>0</v>
      </c>
      <c r="M37" s="670">
        <v>0</v>
      </c>
      <c r="N37" s="671">
        <v>0</v>
      </c>
      <c r="O37" s="670">
        <v>0</v>
      </c>
      <c r="P37" s="671">
        <v>0</v>
      </c>
      <c r="Q37" s="670">
        <v>0</v>
      </c>
      <c r="R37" s="671">
        <v>0</v>
      </c>
      <c r="T37" s="360"/>
      <c r="U37" s="360"/>
      <c r="W37" s="360"/>
      <c r="X37" s="360"/>
    </row>
    <row r="38" spans="1:24" ht="18.95" customHeight="1" x14ac:dyDescent="0.25">
      <c r="A38" s="666" t="s">
        <v>103</v>
      </c>
      <c r="B38" s="667">
        <v>0</v>
      </c>
      <c r="C38" s="668">
        <v>0</v>
      </c>
      <c r="D38" s="668">
        <v>0</v>
      </c>
      <c r="E38" s="669">
        <v>0</v>
      </c>
      <c r="F38" s="667">
        <v>0</v>
      </c>
      <c r="G38" s="668">
        <v>0</v>
      </c>
      <c r="H38" s="668">
        <v>0</v>
      </c>
      <c r="I38" s="668">
        <v>0</v>
      </c>
      <c r="J38" s="669">
        <v>0</v>
      </c>
      <c r="K38" s="670">
        <v>0</v>
      </c>
      <c r="L38" s="671">
        <v>0</v>
      </c>
      <c r="M38" s="670">
        <v>0</v>
      </c>
      <c r="N38" s="671">
        <v>0</v>
      </c>
      <c r="O38" s="670">
        <v>0</v>
      </c>
      <c r="P38" s="671">
        <v>0</v>
      </c>
      <c r="Q38" s="670">
        <v>0</v>
      </c>
      <c r="R38" s="671">
        <v>0</v>
      </c>
      <c r="T38" s="360"/>
      <c r="U38" s="360"/>
      <c r="W38" s="360"/>
      <c r="X38" s="360"/>
    </row>
    <row r="39" spans="1:24" ht="18.95" customHeight="1" x14ac:dyDescent="0.25">
      <c r="A39" s="666" t="s">
        <v>104</v>
      </c>
      <c r="B39" s="667">
        <v>0</v>
      </c>
      <c r="C39" s="668">
        <v>0</v>
      </c>
      <c r="D39" s="668">
        <v>0</v>
      </c>
      <c r="E39" s="669">
        <v>0</v>
      </c>
      <c r="F39" s="667">
        <v>0</v>
      </c>
      <c r="G39" s="668">
        <v>0</v>
      </c>
      <c r="H39" s="668">
        <v>0</v>
      </c>
      <c r="I39" s="668">
        <v>0</v>
      </c>
      <c r="J39" s="669">
        <v>0</v>
      </c>
      <c r="K39" s="670">
        <v>0</v>
      </c>
      <c r="L39" s="671">
        <v>0</v>
      </c>
      <c r="M39" s="670">
        <v>0</v>
      </c>
      <c r="N39" s="671">
        <v>0</v>
      </c>
      <c r="O39" s="670">
        <v>0</v>
      </c>
      <c r="P39" s="671">
        <v>0</v>
      </c>
      <c r="Q39" s="670">
        <v>0</v>
      </c>
      <c r="R39" s="671">
        <v>0</v>
      </c>
      <c r="T39" s="360"/>
      <c r="U39" s="360"/>
      <c r="W39" s="360"/>
      <c r="X39" s="360"/>
    </row>
    <row r="40" spans="1:24" ht="18.95" customHeight="1" x14ac:dyDescent="0.25">
      <c r="A40" s="666" t="s">
        <v>105</v>
      </c>
      <c r="B40" s="667">
        <v>0</v>
      </c>
      <c r="C40" s="668">
        <v>0</v>
      </c>
      <c r="D40" s="668">
        <v>0</v>
      </c>
      <c r="E40" s="669">
        <v>0</v>
      </c>
      <c r="F40" s="667">
        <v>0</v>
      </c>
      <c r="G40" s="668">
        <v>0</v>
      </c>
      <c r="H40" s="668">
        <v>0</v>
      </c>
      <c r="I40" s="668">
        <v>0</v>
      </c>
      <c r="J40" s="669">
        <v>0</v>
      </c>
      <c r="K40" s="670">
        <v>0</v>
      </c>
      <c r="L40" s="671">
        <v>0</v>
      </c>
      <c r="M40" s="670">
        <v>0</v>
      </c>
      <c r="N40" s="671">
        <v>0</v>
      </c>
      <c r="O40" s="670">
        <v>0</v>
      </c>
      <c r="P40" s="671">
        <v>0</v>
      </c>
      <c r="Q40" s="670">
        <v>0</v>
      </c>
      <c r="R40" s="671">
        <v>0</v>
      </c>
      <c r="T40" s="360"/>
      <c r="U40" s="360"/>
      <c r="W40" s="360"/>
      <c r="X40" s="360"/>
    </row>
    <row r="41" spans="1:24" ht="18.95" customHeight="1" x14ac:dyDescent="0.25">
      <c r="A41" s="666" t="s">
        <v>106</v>
      </c>
      <c r="B41" s="667">
        <v>55539245</v>
      </c>
      <c r="C41" s="668">
        <v>3790739</v>
      </c>
      <c r="D41" s="668">
        <v>51748506</v>
      </c>
      <c r="E41" s="669">
        <v>126</v>
      </c>
      <c r="F41" s="667">
        <v>57806074</v>
      </c>
      <c r="G41" s="668">
        <v>3833139</v>
      </c>
      <c r="H41" s="668">
        <v>3219600</v>
      </c>
      <c r="I41" s="668">
        <v>53972935</v>
      </c>
      <c r="J41" s="669">
        <v>120.58</v>
      </c>
      <c r="K41" s="670">
        <v>53972935</v>
      </c>
      <c r="L41" s="671">
        <v>120.58</v>
      </c>
      <c r="M41" s="670">
        <v>0</v>
      </c>
      <c r="N41" s="671">
        <v>0</v>
      </c>
      <c r="O41" s="670">
        <v>0</v>
      </c>
      <c r="P41" s="671">
        <v>0</v>
      </c>
      <c r="Q41" s="670">
        <v>0</v>
      </c>
      <c r="R41" s="671">
        <v>0</v>
      </c>
      <c r="T41" s="360"/>
      <c r="U41" s="360"/>
      <c r="W41" s="360"/>
      <c r="X41" s="360"/>
    </row>
    <row r="42" spans="1:24" ht="18.95" customHeight="1" x14ac:dyDescent="0.25">
      <c r="A42" s="666" t="s">
        <v>107</v>
      </c>
      <c r="B42" s="667">
        <v>110013762</v>
      </c>
      <c r="C42" s="668">
        <v>36759400</v>
      </c>
      <c r="D42" s="668">
        <v>73254362</v>
      </c>
      <c r="E42" s="669">
        <v>129</v>
      </c>
      <c r="F42" s="667">
        <v>111380562</v>
      </c>
      <c r="G42" s="668">
        <v>38126200</v>
      </c>
      <c r="H42" s="668">
        <v>37165200</v>
      </c>
      <c r="I42" s="668">
        <v>73254362</v>
      </c>
      <c r="J42" s="669">
        <v>129</v>
      </c>
      <c r="K42" s="670">
        <v>73254362</v>
      </c>
      <c r="L42" s="671">
        <v>129</v>
      </c>
      <c r="M42" s="670">
        <v>0</v>
      </c>
      <c r="N42" s="671">
        <v>0</v>
      </c>
      <c r="O42" s="670">
        <v>0</v>
      </c>
      <c r="P42" s="671">
        <v>0</v>
      </c>
      <c r="Q42" s="670">
        <v>0</v>
      </c>
      <c r="R42" s="671">
        <v>0</v>
      </c>
      <c r="T42" s="360"/>
      <c r="U42" s="360"/>
      <c r="W42" s="360"/>
      <c r="X42" s="360"/>
    </row>
    <row r="43" spans="1:24" ht="18.95" customHeight="1" x14ac:dyDescent="0.25">
      <c r="A43" s="666" t="s">
        <v>424</v>
      </c>
      <c r="B43" s="667">
        <v>12355409</v>
      </c>
      <c r="C43" s="668">
        <v>4966000</v>
      </c>
      <c r="D43" s="668">
        <v>7389409</v>
      </c>
      <c r="E43" s="669">
        <v>12</v>
      </c>
      <c r="F43" s="667">
        <v>12555409</v>
      </c>
      <c r="G43" s="668">
        <v>5166000</v>
      </c>
      <c r="H43" s="668">
        <v>4266000</v>
      </c>
      <c r="I43" s="668">
        <v>7389409</v>
      </c>
      <c r="J43" s="669">
        <v>12</v>
      </c>
      <c r="K43" s="670">
        <v>7389409</v>
      </c>
      <c r="L43" s="671">
        <v>12</v>
      </c>
      <c r="M43" s="670">
        <v>0</v>
      </c>
      <c r="N43" s="671">
        <v>0</v>
      </c>
      <c r="O43" s="670">
        <v>0</v>
      </c>
      <c r="P43" s="671">
        <v>0</v>
      </c>
      <c r="Q43" s="670">
        <v>0</v>
      </c>
      <c r="R43" s="671">
        <v>0</v>
      </c>
      <c r="T43" s="360"/>
      <c r="U43" s="360"/>
      <c r="W43" s="360"/>
      <c r="X43" s="360"/>
    </row>
    <row r="44" spans="1:24" ht="18.95" customHeight="1" x14ac:dyDescent="0.25">
      <c r="A44" s="666" t="s">
        <v>214</v>
      </c>
      <c r="B44" s="667">
        <v>49366102</v>
      </c>
      <c r="C44" s="668">
        <v>1161073</v>
      </c>
      <c r="D44" s="668">
        <v>48205029</v>
      </c>
      <c r="E44" s="669">
        <v>80</v>
      </c>
      <c r="F44" s="667">
        <v>52501092</v>
      </c>
      <c r="G44" s="668">
        <v>1161073</v>
      </c>
      <c r="H44" s="668">
        <v>0</v>
      </c>
      <c r="I44" s="668">
        <v>51340019</v>
      </c>
      <c r="J44" s="669">
        <v>78</v>
      </c>
      <c r="K44" s="670">
        <v>51340019</v>
      </c>
      <c r="L44" s="671">
        <v>78</v>
      </c>
      <c r="M44" s="670">
        <v>0</v>
      </c>
      <c r="N44" s="671">
        <v>0</v>
      </c>
      <c r="O44" s="670">
        <v>0</v>
      </c>
      <c r="P44" s="671">
        <v>0</v>
      </c>
      <c r="Q44" s="670">
        <v>0</v>
      </c>
      <c r="R44" s="671">
        <v>0</v>
      </c>
      <c r="T44" s="360"/>
      <c r="U44" s="360"/>
      <c r="W44" s="360"/>
      <c r="X44" s="360"/>
    </row>
    <row r="45" spans="1:24" ht="18.95" customHeight="1" x14ac:dyDescent="0.25">
      <c r="A45" s="666" t="s">
        <v>873</v>
      </c>
      <c r="B45" s="667">
        <v>0</v>
      </c>
      <c r="C45" s="668">
        <v>0</v>
      </c>
      <c r="D45" s="668">
        <v>0</v>
      </c>
      <c r="E45" s="669">
        <v>0</v>
      </c>
      <c r="F45" s="667">
        <v>0</v>
      </c>
      <c r="G45" s="668">
        <v>0</v>
      </c>
      <c r="H45" s="668">
        <v>0</v>
      </c>
      <c r="I45" s="668">
        <v>0</v>
      </c>
      <c r="J45" s="669">
        <v>0</v>
      </c>
      <c r="K45" s="670">
        <v>0</v>
      </c>
      <c r="L45" s="671">
        <v>0</v>
      </c>
      <c r="M45" s="670">
        <v>0</v>
      </c>
      <c r="N45" s="671">
        <v>0</v>
      </c>
      <c r="O45" s="670">
        <v>0</v>
      </c>
      <c r="P45" s="671">
        <v>0</v>
      </c>
      <c r="Q45" s="670">
        <v>0</v>
      </c>
      <c r="R45" s="671">
        <v>0</v>
      </c>
      <c r="T45" s="360"/>
      <c r="U45" s="360"/>
      <c r="W45" s="360"/>
      <c r="X45" s="360"/>
    </row>
    <row r="46" spans="1:24" ht="36" customHeight="1" x14ac:dyDescent="0.25">
      <c r="A46" s="672" t="s">
        <v>373</v>
      </c>
      <c r="B46" s="667">
        <v>0</v>
      </c>
      <c r="C46" s="668">
        <v>0</v>
      </c>
      <c r="D46" s="668">
        <v>0</v>
      </c>
      <c r="E46" s="669">
        <v>0</v>
      </c>
      <c r="F46" s="667">
        <v>0</v>
      </c>
      <c r="G46" s="668">
        <v>0</v>
      </c>
      <c r="H46" s="668">
        <v>0</v>
      </c>
      <c r="I46" s="668">
        <v>0</v>
      </c>
      <c r="J46" s="669">
        <v>0</v>
      </c>
      <c r="K46" s="670">
        <v>0</v>
      </c>
      <c r="L46" s="671">
        <v>0</v>
      </c>
      <c r="M46" s="670">
        <v>0</v>
      </c>
      <c r="N46" s="671">
        <v>0</v>
      </c>
      <c r="O46" s="670">
        <v>0</v>
      </c>
      <c r="P46" s="671">
        <v>0</v>
      </c>
      <c r="Q46" s="670">
        <v>0</v>
      </c>
      <c r="R46" s="671">
        <v>0</v>
      </c>
      <c r="T46" s="360"/>
      <c r="U46" s="360"/>
      <c r="W46" s="360"/>
      <c r="X46" s="360"/>
    </row>
    <row r="47" spans="1:24" ht="18.95" customHeight="1" x14ac:dyDescent="0.25">
      <c r="A47" s="666" t="s">
        <v>215</v>
      </c>
      <c r="B47" s="667">
        <v>0</v>
      </c>
      <c r="C47" s="668">
        <v>0</v>
      </c>
      <c r="D47" s="668">
        <v>0</v>
      </c>
      <c r="E47" s="669">
        <v>0</v>
      </c>
      <c r="F47" s="667">
        <v>0</v>
      </c>
      <c r="G47" s="668">
        <v>0</v>
      </c>
      <c r="H47" s="668">
        <v>0</v>
      </c>
      <c r="I47" s="668">
        <v>0</v>
      </c>
      <c r="J47" s="669">
        <v>0</v>
      </c>
      <c r="K47" s="670">
        <v>0</v>
      </c>
      <c r="L47" s="671">
        <v>0</v>
      </c>
      <c r="M47" s="670">
        <v>0</v>
      </c>
      <c r="N47" s="671">
        <v>0</v>
      </c>
      <c r="O47" s="670">
        <v>0</v>
      </c>
      <c r="P47" s="671">
        <v>0</v>
      </c>
      <c r="Q47" s="670">
        <v>0</v>
      </c>
      <c r="R47" s="671">
        <v>0</v>
      </c>
      <c r="T47" s="360"/>
      <c r="U47" s="360"/>
      <c r="W47" s="360"/>
      <c r="X47" s="360"/>
    </row>
    <row r="48" spans="1:24" ht="18.95" customHeight="1" x14ac:dyDescent="0.25">
      <c r="A48" s="666" t="s">
        <v>374</v>
      </c>
      <c r="B48" s="667">
        <v>0</v>
      </c>
      <c r="C48" s="668">
        <v>0</v>
      </c>
      <c r="D48" s="668">
        <v>0</v>
      </c>
      <c r="E48" s="669">
        <v>0</v>
      </c>
      <c r="F48" s="667">
        <v>0</v>
      </c>
      <c r="G48" s="668">
        <v>0</v>
      </c>
      <c r="H48" s="668">
        <v>0</v>
      </c>
      <c r="I48" s="668">
        <v>0</v>
      </c>
      <c r="J48" s="669">
        <v>0</v>
      </c>
      <c r="K48" s="670">
        <v>0</v>
      </c>
      <c r="L48" s="671">
        <v>0</v>
      </c>
      <c r="M48" s="670">
        <v>0</v>
      </c>
      <c r="N48" s="671">
        <v>0</v>
      </c>
      <c r="O48" s="670">
        <v>0</v>
      </c>
      <c r="P48" s="671">
        <v>0</v>
      </c>
      <c r="Q48" s="670">
        <v>0</v>
      </c>
      <c r="R48" s="671">
        <v>0</v>
      </c>
      <c r="T48" s="360"/>
      <c r="U48" s="360"/>
      <c r="W48" s="360"/>
      <c r="X48" s="360"/>
    </row>
    <row r="49" spans="1:24" ht="18.95" customHeight="1" x14ac:dyDescent="0.25">
      <c r="A49" s="666" t="s">
        <v>108</v>
      </c>
      <c r="B49" s="667">
        <v>0</v>
      </c>
      <c r="C49" s="668">
        <v>0</v>
      </c>
      <c r="D49" s="668">
        <v>0</v>
      </c>
      <c r="E49" s="669">
        <v>0</v>
      </c>
      <c r="F49" s="667">
        <v>0</v>
      </c>
      <c r="G49" s="668">
        <v>0</v>
      </c>
      <c r="H49" s="668">
        <v>0</v>
      </c>
      <c r="I49" s="668">
        <v>0</v>
      </c>
      <c r="J49" s="669">
        <v>0</v>
      </c>
      <c r="K49" s="670">
        <v>0</v>
      </c>
      <c r="L49" s="671">
        <v>0</v>
      </c>
      <c r="M49" s="670">
        <v>0</v>
      </c>
      <c r="N49" s="671">
        <v>0</v>
      </c>
      <c r="O49" s="670">
        <v>0</v>
      </c>
      <c r="P49" s="671">
        <v>0</v>
      </c>
      <c r="Q49" s="670">
        <v>0</v>
      </c>
      <c r="R49" s="671">
        <v>0</v>
      </c>
      <c r="T49" s="360"/>
      <c r="U49" s="360"/>
      <c r="W49" s="360"/>
      <c r="X49" s="360"/>
    </row>
    <row r="50" spans="1:24" ht="18.95" customHeight="1" x14ac:dyDescent="0.25">
      <c r="A50" s="666" t="s">
        <v>109</v>
      </c>
      <c r="B50" s="667">
        <v>0</v>
      </c>
      <c r="C50" s="668">
        <v>0</v>
      </c>
      <c r="D50" s="668">
        <v>0</v>
      </c>
      <c r="E50" s="669">
        <v>0</v>
      </c>
      <c r="F50" s="667">
        <v>0</v>
      </c>
      <c r="G50" s="668">
        <v>0</v>
      </c>
      <c r="H50" s="668">
        <v>0</v>
      </c>
      <c r="I50" s="668">
        <v>0</v>
      </c>
      <c r="J50" s="669">
        <v>0</v>
      </c>
      <c r="K50" s="670">
        <v>0</v>
      </c>
      <c r="L50" s="671">
        <v>0</v>
      </c>
      <c r="M50" s="670">
        <v>0</v>
      </c>
      <c r="N50" s="671">
        <v>0</v>
      </c>
      <c r="O50" s="670">
        <v>0</v>
      </c>
      <c r="P50" s="671">
        <v>0</v>
      </c>
      <c r="Q50" s="670">
        <v>0</v>
      </c>
      <c r="R50" s="671">
        <v>0</v>
      </c>
      <c r="T50" s="360"/>
      <c r="U50" s="360"/>
      <c r="W50" s="360"/>
      <c r="X50" s="360"/>
    </row>
    <row r="51" spans="1:24" ht="18.95" customHeight="1" x14ac:dyDescent="0.25">
      <c r="A51" s="666" t="s">
        <v>375</v>
      </c>
      <c r="B51" s="667">
        <v>240606863</v>
      </c>
      <c r="C51" s="668">
        <v>2393784</v>
      </c>
      <c r="D51" s="668">
        <v>238213079</v>
      </c>
      <c r="E51" s="669">
        <v>335</v>
      </c>
      <c r="F51" s="667">
        <v>260649779</v>
      </c>
      <c r="G51" s="668">
        <v>2393784</v>
      </c>
      <c r="H51" s="668">
        <v>0</v>
      </c>
      <c r="I51" s="668">
        <v>258255995</v>
      </c>
      <c r="J51" s="669">
        <v>333</v>
      </c>
      <c r="K51" s="670">
        <v>28596591</v>
      </c>
      <c r="L51" s="671">
        <v>54</v>
      </c>
      <c r="M51" s="670">
        <v>229659404</v>
      </c>
      <c r="N51" s="671">
        <v>279</v>
      </c>
      <c r="O51" s="670">
        <v>0</v>
      </c>
      <c r="P51" s="671">
        <v>0</v>
      </c>
      <c r="Q51" s="670">
        <v>0</v>
      </c>
      <c r="R51" s="671">
        <v>0</v>
      </c>
      <c r="T51" s="360"/>
      <c r="U51" s="360"/>
      <c r="W51" s="360"/>
      <c r="X51" s="360"/>
    </row>
    <row r="52" spans="1:24" ht="18.95" customHeight="1" x14ac:dyDescent="0.25">
      <c r="A52" s="666" t="s">
        <v>376</v>
      </c>
      <c r="B52" s="667">
        <v>73754267</v>
      </c>
      <c r="C52" s="668">
        <v>5400510</v>
      </c>
      <c r="D52" s="668">
        <v>68353757</v>
      </c>
      <c r="E52" s="669">
        <v>133.1</v>
      </c>
      <c r="F52" s="667">
        <v>84549112</v>
      </c>
      <c r="G52" s="668">
        <v>6256557</v>
      </c>
      <c r="H52" s="668">
        <v>0</v>
      </c>
      <c r="I52" s="668">
        <v>78292555</v>
      </c>
      <c r="J52" s="669">
        <v>147.19999999999999</v>
      </c>
      <c r="K52" s="670">
        <v>78292555</v>
      </c>
      <c r="L52" s="671">
        <v>147.19999999999999</v>
      </c>
      <c r="M52" s="670">
        <v>0</v>
      </c>
      <c r="N52" s="671">
        <v>0</v>
      </c>
      <c r="O52" s="670">
        <v>0</v>
      </c>
      <c r="P52" s="671">
        <v>0</v>
      </c>
      <c r="Q52" s="670">
        <v>0</v>
      </c>
      <c r="R52" s="671">
        <v>0</v>
      </c>
      <c r="T52" s="360"/>
      <c r="U52" s="360"/>
      <c r="W52" s="360"/>
      <c r="X52" s="360"/>
    </row>
    <row r="53" spans="1:24" ht="18.95" customHeight="1" x14ac:dyDescent="0.25">
      <c r="A53" s="666" t="s">
        <v>412</v>
      </c>
      <c r="B53" s="667">
        <v>0</v>
      </c>
      <c r="C53" s="668">
        <v>0</v>
      </c>
      <c r="D53" s="668">
        <v>0</v>
      </c>
      <c r="E53" s="669">
        <v>0</v>
      </c>
      <c r="F53" s="667">
        <v>0</v>
      </c>
      <c r="G53" s="668">
        <v>0</v>
      </c>
      <c r="H53" s="668">
        <v>0</v>
      </c>
      <c r="I53" s="668">
        <v>0</v>
      </c>
      <c r="J53" s="669">
        <v>0</v>
      </c>
      <c r="K53" s="670">
        <v>0</v>
      </c>
      <c r="L53" s="671">
        <v>0</v>
      </c>
      <c r="M53" s="670">
        <v>0</v>
      </c>
      <c r="N53" s="671">
        <v>0</v>
      </c>
      <c r="O53" s="670">
        <v>0</v>
      </c>
      <c r="P53" s="671">
        <v>0</v>
      </c>
      <c r="Q53" s="670">
        <v>0</v>
      </c>
      <c r="R53" s="671">
        <v>0</v>
      </c>
      <c r="T53" s="360"/>
      <c r="U53" s="360"/>
      <c r="W53" s="360"/>
      <c r="X53" s="360"/>
    </row>
    <row r="54" spans="1:24" ht="18.95" customHeight="1" x14ac:dyDescent="0.25">
      <c r="A54" s="666" t="s">
        <v>285</v>
      </c>
      <c r="B54" s="667">
        <v>331714614</v>
      </c>
      <c r="C54" s="668">
        <v>26898794</v>
      </c>
      <c r="D54" s="668">
        <v>304815820</v>
      </c>
      <c r="E54" s="669">
        <v>495</v>
      </c>
      <c r="F54" s="667">
        <v>332771814</v>
      </c>
      <c r="G54" s="668">
        <v>27955994</v>
      </c>
      <c r="H54" s="668">
        <v>26092800</v>
      </c>
      <c r="I54" s="668">
        <v>304815820</v>
      </c>
      <c r="J54" s="669">
        <v>495</v>
      </c>
      <c r="K54" s="670">
        <v>304815820</v>
      </c>
      <c r="L54" s="671">
        <v>495</v>
      </c>
      <c r="M54" s="670">
        <v>0</v>
      </c>
      <c r="N54" s="671">
        <v>0</v>
      </c>
      <c r="O54" s="670">
        <v>0</v>
      </c>
      <c r="P54" s="671">
        <v>0</v>
      </c>
      <c r="Q54" s="670">
        <v>0</v>
      </c>
      <c r="R54" s="671">
        <v>0</v>
      </c>
      <c r="T54" s="360"/>
      <c r="U54" s="360"/>
      <c r="W54" s="360"/>
      <c r="X54" s="360"/>
    </row>
    <row r="55" spans="1:24" ht="8.25" customHeight="1" thickBot="1" x14ac:dyDescent="0.3">
      <c r="A55" s="673"/>
      <c r="B55" s="667"/>
      <c r="C55" s="668"/>
      <c r="D55" s="668"/>
      <c r="E55" s="669"/>
      <c r="F55" s="699"/>
      <c r="G55" s="693"/>
      <c r="H55" s="668"/>
      <c r="I55" s="668"/>
      <c r="J55" s="669"/>
      <c r="K55" s="694"/>
      <c r="L55" s="695"/>
      <c r="M55" s="694"/>
      <c r="N55" s="695"/>
      <c r="O55" s="694"/>
      <c r="P55" s="695"/>
      <c r="Q55" s="694"/>
      <c r="R55" s="696"/>
      <c r="T55" s="360"/>
      <c r="U55" s="360"/>
      <c r="W55" s="360"/>
      <c r="X55" s="360"/>
    </row>
    <row r="56" spans="1:24" ht="45" customHeight="1" thickBot="1" x14ac:dyDescent="0.25">
      <c r="A56" s="674" t="s">
        <v>240</v>
      </c>
      <c r="B56" s="675">
        <v>20146899707</v>
      </c>
      <c r="C56" s="676">
        <v>2321028563</v>
      </c>
      <c r="D56" s="676">
        <v>17825871144</v>
      </c>
      <c r="E56" s="677">
        <v>39051.569999999992</v>
      </c>
      <c r="F56" s="675">
        <v>21380049833</v>
      </c>
      <c r="G56" s="676">
        <v>2313620800</v>
      </c>
      <c r="H56" s="676">
        <v>450977045</v>
      </c>
      <c r="I56" s="676">
        <v>19066429033</v>
      </c>
      <c r="J56" s="677">
        <v>39976.57</v>
      </c>
      <c r="K56" s="675">
        <v>6330124071</v>
      </c>
      <c r="L56" s="678">
        <v>13655.570000000002</v>
      </c>
      <c r="M56" s="675">
        <v>12633377362</v>
      </c>
      <c r="N56" s="678">
        <v>26224</v>
      </c>
      <c r="O56" s="675">
        <v>0</v>
      </c>
      <c r="P56" s="678">
        <v>0</v>
      </c>
      <c r="Q56" s="675">
        <v>102927600</v>
      </c>
      <c r="R56" s="678">
        <v>97</v>
      </c>
      <c r="T56" s="360"/>
      <c r="U56" s="360"/>
      <c r="W56" s="360"/>
      <c r="X56" s="360"/>
    </row>
    <row r="57" spans="1:24" ht="16.5" customHeight="1" x14ac:dyDescent="0.2">
      <c r="A57" s="679" t="s">
        <v>377</v>
      </c>
      <c r="W57" s="360"/>
      <c r="X57" s="360"/>
    </row>
    <row r="58" spans="1:24" ht="12.75" x14ac:dyDescent="0.2">
      <c r="A58" s="66"/>
    </row>
    <row r="59" spans="1:24" s="361" customFormat="1" ht="12.75" customHeight="1" x14ac:dyDescent="0.2">
      <c r="B59" s="362"/>
      <c r="C59" s="362"/>
      <c r="D59" s="362"/>
      <c r="E59" s="362"/>
      <c r="F59" s="362"/>
      <c r="G59" s="362"/>
      <c r="H59" s="362"/>
      <c r="I59" s="362"/>
      <c r="J59" s="362"/>
      <c r="K59" s="362"/>
      <c r="L59" s="362"/>
    </row>
    <row r="60" spans="1:24" s="361" customFormat="1" ht="12.75" customHeight="1" x14ac:dyDescent="0.2">
      <c r="B60" s="362"/>
      <c r="C60" s="362"/>
      <c r="D60" s="362"/>
      <c r="E60" s="362"/>
      <c r="F60" s="362"/>
      <c r="G60" s="362"/>
      <c r="H60" s="362"/>
      <c r="I60" s="362"/>
      <c r="J60" s="362"/>
      <c r="K60" s="362"/>
      <c r="L60" s="362"/>
    </row>
    <row r="61" spans="1:24" ht="12.75" customHeight="1" x14ac:dyDescent="0.2">
      <c r="A61" s="66"/>
    </row>
  </sheetData>
  <mergeCells count="8">
    <mergeCell ref="A3:R3"/>
    <mergeCell ref="F5:R5"/>
    <mergeCell ref="K6:R6"/>
    <mergeCell ref="K7:L7"/>
    <mergeCell ref="M7:N7"/>
    <mergeCell ref="O7:P7"/>
    <mergeCell ref="Q7:R7"/>
    <mergeCell ref="B5:E5"/>
  </mergeCells>
  <phoneticPr fontId="0" type="noConversion"/>
  <printOptions horizontalCentered="1" verticalCentered="1"/>
  <pageMargins left="0.19685039370078741" right="0.19685039370078741" top="0.47244094488188981" bottom="0" header="0.51181102362204722" footer="0.23622047244094491"/>
  <pageSetup paperSize="9" scale="47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7"/>
  <sheetViews>
    <sheetView zoomScale="75" zoomScaleNormal="75" workbookViewId="0">
      <pane xSplit="1" ySplit="10" topLeftCell="F38" activePane="bottomRight" state="frozen"/>
      <selection activeCell="H32" sqref="H32"/>
      <selection pane="topRight" activeCell="H32" sqref="H32"/>
      <selection pane="bottomLeft" activeCell="H32" sqref="H32"/>
      <selection pane="bottomRight" activeCell="A5" sqref="A5:R60"/>
    </sheetView>
  </sheetViews>
  <sheetFormatPr defaultColWidth="6.7109375" defaultRowHeight="15.75" x14ac:dyDescent="0.25"/>
  <cols>
    <col min="1" max="1" width="59.28515625" style="68" customWidth="1"/>
    <col min="2" max="2" width="21.42578125" style="66" customWidth="1"/>
    <col min="3" max="3" width="15.140625" style="66" customWidth="1"/>
    <col min="4" max="4" width="16.85546875" style="66" customWidth="1"/>
    <col min="5" max="5" width="9.85546875" style="66" customWidth="1"/>
    <col min="6" max="6" width="20.5703125" style="66" customWidth="1"/>
    <col min="7" max="8" width="15.140625" style="66" customWidth="1"/>
    <col min="9" max="9" width="16.7109375" style="66" customWidth="1"/>
    <col min="10" max="10" width="9.7109375" style="66" customWidth="1"/>
    <col min="11" max="11" width="18.140625" style="66" customWidth="1"/>
    <col min="12" max="12" width="11" style="66" customWidth="1"/>
    <col min="13" max="13" width="19.28515625" style="66" customWidth="1"/>
    <col min="14" max="14" width="8.5703125" style="66" customWidth="1"/>
    <col min="15" max="15" width="17.85546875" style="66" customWidth="1"/>
    <col min="16" max="16" width="8" style="66" customWidth="1"/>
    <col min="17" max="17" width="14.28515625" style="66" customWidth="1"/>
    <col min="18" max="18" width="11.85546875" style="66" customWidth="1"/>
    <col min="19" max="256" width="6.7109375" style="66"/>
    <col min="257" max="257" width="59.28515625" style="66" customWidth="1"/>
    <col min="258" max="258" width="21.42578125" style="66" customWidth="1"/>
    <col min="259" max="259" width="15.140625" style="66" customWidth="1"/>
    <col min="260" max="260" width="16.85546875" style="66" customWidth="1"/>
    <col min="261" max="261" width="9.85546875" style="66" customWidth="1"/>
    <col min="262" max="262" width="20.5703125" style="66" customWidth="1"/>
    <col min="263" max="264" width="15.140625" style="66" customWidth="1"/>
    <col min="265" max="265" width="16.7109375" style="66" customWidth="1"/>
    <col min="266" max="266" width="9.7109375" style="66" customWidth="1"/>
    <col min="267" max="267" width="18.140625" style="66" customWidth="1"/>
    <col min="268" max="268" width="11" style="66" customWidth="1"/>
    <col min="269" max="269" width="19.28515625" style="66" customWidth="1"/>
    <col min="270" max="270" width="8.5703125" style="66" customWidth="1"/>
    <col min="271" max="271" width="17.85546875" style="66" customWidth="1"/>
    <col min="272" max="272" width="8" style="66" customWidth="1"/>
    <col min="273" max="273" width="14.28515625" style="66" customWidth="1"/>
    <col min="274" max="274" width="11.85546875" style="66" customWidth="1"/>
    <col min="275" max="512" width="6.7109375" style="66"/>
    <col min="513" max="513" width="59.28515625" style="66" customWidth="1"/>
    <col min="514" max="514" width="21.42578125" style="66" customWidth="1"/>
    <col min="515" max="515" width="15.140625" style="66" customWidth="1"/>
    <col min="516" max="516" width="16.85546875" style="66" customWidth="1"/>
    <col min="517" max="517" width="9.85546875" style="66" customWidth="1"/>
    <col min="518" max="518" width="20.5703125" style="66" customWidth="1"/>
    <col min="519" max="520" width="15.140625" style="66" customWidth="1"/>
    <col min="521" max="521" width="16.7109375" style="66" customWidth="1"/>
    <col min="522" max="522" width="9.7109375" style="66" customWidth="1"/>
    <col min="523" max="523" width="18.140625" style="66" customWidth="1"/>
    <col min="524" max="524" width="11" style="66" customWidth="1"/>
    <col min="525" max="525" width="19.28515625" style="66" customWidth="1"/>
    <col min="526" max="526" width="8.5703125" style="66" customWidth="1"/>
    <col min="527" max="527" width="17.85546875" style="66" customWidth="1"/>
    <col min="528" max="528" width="8" style="66" customWidth="1"/>
    <col min="529" max="529" width="14.28515625" style="66" customWidth="1"/>
    <col min="530" max="530" width="11.85546875" style="66" customWidth="1"/>
    <col min="531" max="768" width="6.7109375" style="66"/>
    <col min="769" max="769" width="59.28515625" style="66" customWidth="1"/>
    <col min="770" max="770" width="21.42578125" style="66" customWidth="1"/>
    <col min="771" max="771" width="15.140625" style="66" customWidth="1"/>
    <col min="772" max="772" width="16.85546875" style="66" customWidth="1"/>
    <col min="773" max="773" width="9.85546875" style="66" customWidth="1"/>
    <col min="774" max="774" width="20.5703125" style="66" customWidth="1"/>
    <col min="775" max="776" width="15.140625" style="66" customWidth="1"/>
    <col min="777" max="777" width="16.7109375" style="66" customWidth="1"/>
    <col min="778" max="778" width="9.7109375" style="66" customWidth="1"/>
    <col min="779" max="779" width="18.140625" style="66" customWidth="1"/>
    <col min="780" max="780" width="11" style="66" customWidth="1"/>
    <col min="781" max="781" width="19.28515625" style="66" customWidth="1"/>
    <col min="782" max="782" width="8.5703125" style="66" customWidth="1"/>
    <col min="783" max="783" width="17.85546875" style="66" customWidth="1"/>
    <col min="784" max="784" width="8" style="66" customWidth="1"/>
    <col min="785" max="785" width="14.28515625" style="66" customWidth="1"/>
    <col min="786" max="786" width="11.85546875" style="66" customWidth="1"/>
    <col min="787" max="1024" width="6.7109375" style="66"/>
    <col min="1025" max="1025" width="59.28515625" style="66" customWidth="1"/>
    <col min="1026" max="1026" width="21.42578125" style="66" customWidth="1"/>
    <col min="1027" max="1027" width="15.140625" style="66" customWidth="1"/>
    <col min="1028" max="1028" width="16.85546875" style="66" customWidth="1"/>
    <col min="1029" max="1029" width="9.85546875" style="66" customWidth="1"/>
    <col min="1030" max="1030" width="20.5703125" style="66" customWidth="1"/>
    <col min="1031" max="1032" width="15.140625" style="66" customWidth="1"/>
    <col min="1033" max="1033" width="16.7109375" style="66" customWidth="1"/>
    <col min="1034" max="1034" width="9.7109375" style="66" customWidth="1"/>
    <col min="1035" max="1035" width="18.140625" style="66" customWidth="1"/>
    <col min="1036" max="1036" width="11" style="66" customWidth="1"/>
    <col min="1037" max="1037" width="19.28515625" style="66" customWidth="1"/>
    <col min="1038" max="1038" width="8.5703125" style="66" customWidth="1"/>
    <col min="1039" max="1039" width="17.85546875" style="66" customWidth="1"/>
    <col min="1040" max="1040" width="8" style="66" customWidth="1"/>
    <col min="1041" max="1041" width="14.28515625" style="66" customWidth="1"/>
    <col min="1042" max="1042" width="11.85546875" style="66" customWidth="1"/>
    <col min="1043" max="1280" width="6.7109375" style="66"/>
    <col min="1281" max="1281" width="59.28515625" style="66" customWidth="1"/>
    <col min="1282" max="1282" width="21.42578125" style="66" customWidth="1"/>
    <col min="1283" max="1283" width="15.140625" style="66" customWidth="1"/>
    <col min="1284" max="1284" width="16.85546875" style="66" customWidth="1"/>
    <col min="1285" max="1285" width="9.85546875" style="66" customWidth="1"/>
    <col min="1286" max="1286" width="20.5703125" style="66" customWidth="1"/>
    <col min="1287" max="1288" width="15.140625" style="66" customWidth="1"/>
    <col min="1289" max="1289" width="16.7109375" style="66" customWidth="1"/>
    <col min="1290" max="1290" width="9.7109375" style="66" customWidth="1"/>
    <col min="1291" max="1291" width="18.140625" style="66" customWidth="1"/>
    <col min="1292" max="1292" width="11" style="66" customWidth="1"/>
    <col min="1293" max="1293" width="19.28515625" style="66" customWidth="1"/>
    <col min="1294" max="1294" width="8.5703125" style="66" customWidth="1"/>
    <col min="1295" max="1295" width="17.85546875" style="66" customWidth="1"/>
    <col min="1296" max="1296" width="8" style="66" customWidth="1"/>
    <col min="1297" max="1297" width="14.28515625" style="66" customWidth="1"/>
    <col min="1298" max="1298" width="11.85546875" style="66" customWidth="1"/>
    <col min="1299" max="1536" width="6.7109375" style="66"/>
    <col min="1537" max="1537" width="59.28515625" style="66" customWidth="1"/>
    <col min="1538" max="1538" width="21.42578125" style="66" customWidth="1"/>
    <col min="1539" max="1539" width="15.140625" style="66" customWidth="1"/>
    <col min="1540" max="1540" width="16.85546875" style="66" customWidth="1"/>
    <col min="1541" max="1541" width="9.85546875" style="66" customWidth="1"/>
    <col min="1542" max="1542" width="20.5703125" style="66" customWidth="1"/>
    <col min="1543" max="1544" width="15.140625" style="66" customWidth="1"/>
    <col min="1545" max="1545" width="16.7109375" style="66" customWidth="1"/>
    <col min="1546" max="1546" width="9.7109375" style="66" customWidth="1"/>
    <col min="1547" max="1547" width="18.140625" style="66" customWidth="1"/>
    <col min="1548" max="1548" width="11" style="66" customWidth="1"/>
    <col min="1549" max="1549" width="19.28515625" style="66" customWidth="1"/>
    <col min="1550" max="1550" width="8.5703125" style="66" customWidth="1"/>
    <col min="1551" max="1551" width="17.85546875" style="66" customWidth="1"/>
    <col min="1552" max="1552" width="8" style="66" customWidth="1"/>
    <col min="1553" max="1553" width="14.28515625" style="66" customWidth="1"/>
    <col min="1554" max="1554" width="11.85546875" style="66" customWidth="1"/>
    <col min="1555" max="1792" width="6.7109375" style="66"/>
    <col min="1793" max="1793" width="59.28515625" style="66" customWidth="1"/>
    <col min="1794" max="1794" width="21.42578125" style="66" customWidth="1"/>
    <col min="1795" max="1795" width="15.140625" style="66" customWidth="1"/>
    <col min="1796" max="1796" width="16.85546875" style="66" customWidth="1"/>
    <col min="1797" max="1797" width="9.85546875" style="66" customWidth="1"/>
    <col min="1798" max="1798" width="20.5703125" style="66" customWidth="1"/>
    <col min="1799" max="1800" width="15.140625" style="66" customWidth="1"/>
    <col min="1801" max="1801" width="16.7109375" style="66" customWidth="1"/>
    <col min="1802" max="1802" width="9.7109375" style="66" customWidth="1"/>
    <col min="1803" max="1803" width="18.140625" style="66" customWidth="1"/>
    <col min="1804" max="1804" width="11" style="66" customWidth="1"/>
    <col min="1805" max="1805" width="19.28515625" style="66" customWidth="1"/>
    <col min="1806" max="1806" width="8.5703125" style="66" customWidth="1"/>
    <col min="1807" max="1807" width="17.85546875" style="66" customWidth="1"/>
    <col min="1808" max="1808" width="8" style="66" customWidth="1"/>
    <col min="1809" max="1809" width="14.28515625" style="66" customWidth="1"/>
    <col min="1810" max="1810" width="11.85546875" style="66" customWidth="1"/>
    <col min="1811" max="2048" width="6.7109375" style="66"/>
    <col min="2049" max="2049" width="59.28515625" style="66" customWidth="1"/>
    <col min="2050" max="2050" width="21.42578125" style="66" customWidth="1"/>
    <col min="2051" max="2051" width="15.140625" style="66" customWidth="1"/>
    <col min="2052" max="2052" width="16.85546875" style="66" customWidth="1"/>
    <col min="2053" max="2053" width="9.85546875" style="66" customWidth="1"/>
    <col min="2054" max="2054" width="20.5703125" style="66" customWidth="1"/>
    <col min="2055" max="2056" width="15.140625" style="66" customWidth="1"/>
    <col min="2057" max="2057" width="16.7109375" style="66" customWidth="1"/>
    <col min="2058" max="2058" width="9.7109375" style="66" customWidth="1"/>
    <col min="2059" max="2059" width="18.140625" style="66" customWidth="1"/>
    <col min="2060" max="2060" width="11" style="66" customWidth="1"/>
    <col min="2061" max="2061" width="19.28515625" style="66" customWidth="1"/>
    <col min="2062" max="2062" width="8.5703125" style="66" customWidth="1"/>
    <col min="2063" max="2063" width="17.85546875" style="66" customWidth="1"/>
    <col min="2064" max="2064" width="8" style="66" customWidth="1"/>
    <col min="2065" max="2065" width="14.28515625" style="66" customWidth="1"/>
    <col min="2066" max="2066" width="11.85546875" style="66" customWidth="1"/>
    <col min="2067" max="2304" width="6.7109375" style="66"/>
    <col min="2305" max="2305" width="59.28515625" style="66" customWidth="1"/>
    <col min="2306" max="2306" width="21.42578125" style="66" customWidth="1"/>
    <col min="2307" max="2307" width="15.140625" style="66" customWidth="1"/>
    <col min="2308" max="2308" width="16.85546875" style="66" customWidth="1"/>
    <col min="2309" max="2309" width="9.85546875" style="66" customWidth="1"/>
    <col min="2310" max="2310" width="20.5703125" style="66" customWidth="1"/>
    <col min="2311" max="2312" width="15.140625" style="66" customWidth="1"/>
    <col min="2313" max="2313" width="16.7109375" style="66" customWidth="1"/>
    <col min="2314" max="2314" width="9.7109375" style="66" customWidth="1"/>
    <col min="2315" max="2315" width="18.140625" style="66" customWidth="1"/>
    <col min="2316" max="2316" width="11" style="66" customWidth="1"/>
    <col min="2317" max="2317" width="19.28515625" style="66" customWidth="1"/>
    <col min="2318" max="2318" width="8.5703125" style="66" customWidth="1"/>
    <col min="2319" max="2319" width="17.85546875" style="66" customWidth="1"/>
    <col min="2320" max="2320" width="8" style="66" customWidth="1"/>
    <col min="2321" max="2321" width="14.28515625" style="66" customWidth="1"/>
    <col min="2322" max="2322" width="11.85546875" style="66" customWidth="1"/>
    <col min="2323" max="2560" width="6.7109375" style="66"/>
    <col min="2561" max="2561" width="59.28515625" style="66" customWidth="1"/>
    <col min="2562" max="2562" width="21.42578125" style="66" customWidth="1"/>
    <col min="2563" max="2563" width="15.140625" style="66" customWidth="1"/>
    <col min="2564" max="2564" width="16.85546875" style="66" customWidth="1"/>
    <col min="2565" max="2565" width="9.85546875" style="66" customWidth="1"/>
    <col min="2566" max="2566" width="20.5703125" style="66" customWidth="1"/>
    <col min="2567" max="2568" width="15.140625" style="66" customWidth="1"/>
    <col min="2569" max="2569" width="16.7109375" style="66" customWidth="1"/>
    <col min="2570" max="2570" width="9.7109375" style="66" customWidth="1"/>
    <col min="2571" max="2571" width="18.140625" style="66" customWidth="1"/>
    <col min="2572" max="2572" width="11" style="66" customWidth="1"/>
    <col min="2573" max="2573" width="19.28515625" style="66" customWidth="1"/>
    <col min="2574" max="2574" width="8.5703125" style="66" customWidth="1"/>
    <col min="2575" max="2575" width="17.85546875" style="66" customWidth="1"/>
    <col min="2576" max="2576" width="8" style="66" customWidth="1"/>
    <col min="2577" max="2577" width="14.28515625" style="66" customWidth="1"/>
    <col min="2578" max="2578" width="11.85546875" style="66" customWidth="1"/>
    <col min="2579" max="2816" width="6.7109375" style="66"/>
    <col min="2817" max="2817" width="59.28515625" style="66" customWidth="1"/>
    <col min="2818" max="2818" width="21.42578125" style="66" customWidth="1"/>
    <col min="2819" max="2819" width="15.140625" style="66" customWidth="1"/>
    <col min="2820" max="2820" width="16.85546875" style="66" customWidth="1"/>
    <col min="2821" max="2821" width="9.85546875" style="66" customWidth="1"/>
    <col min="2822" max="2822" width="20.5703125" style="66" customWidth="1"/>
    <col min="2823" max="2824" width="15.140625" style="66" customWidth="1"/>
    <col min="2825" max="2825" width="16.7109375" style="66" customWidth="1"/>
    <col min="2826" max="2826" width="9.7109375" style="66" customWidth="1"/>
    <col min="2827" max="2827" width="18.140625" style="66" customWidth="1"/>
    <col min="2828" max="2828" width="11" style="66" customWidth="1"/>
    <col min="2829" max="2829" width="19.28515625" style="66" customWidth="1"/>
    <col min="2830" max="2830" width="8.5703125" style="66" customWidth="1"/>
    <col min="2831" max="2831" width="17.85546875" style="66" customWidth="1"/>
    <col min="2832" max="2832" width="8" style="66" customWidth="1"/>
    <col min="2833" max="2833" width="14.28515625" style="66" customWidth="1"/>
    <col min="2834" max="2834" width="11.85546875" style="66" customWidth="1"/>
    <col min="2835" max="3072" width="6.7109375" style="66"/>
    <col min="3073" max="3073" width="59.28515625" style="66" customWidth="1"/>
    <col min="3074" max="3074" width="21.42578125" style="66" customWidth="1"/>
    <col min="3075" max="3075" width="15.140625" style="66" customWidth="1"/>
    <col min="3076" max="3076" width="16.85546875" style="66" customWidth="1"/>
    <col min="3077" max="3077" width="9.85546875" style="66" customWidth="1"/>
    <col min="3078" max="3078" width="20.5703125" style="66" customWidth="1"/>
    <col min="3079" max="3080" width="15.140625" style="66" customWidth="1"/>
    <col min="3081" max="3081" width="16.7109375" style="66" customWidth="1"/>
    <col min="3082" max="3082" width="9.7109375" style="66" customWidth="1"/>
    <col min="3083" max="3083" width="18.140625" style="66" customWidth="1"/>
    <col min="3084" max="3084" width="11" style="66" customWidth="1"/>
    <col min="3085" max="3085" width="19.28515625" style="66" customWidth="1"/>
    <col min="3086" max="3086" width="8.5703125" style="66" customWidth="1"/>
    <col min="3087" max="3087" width="17.85546875" style="66" customWidth="1"/>
    <col min="3088" max="3088" width="8" style="66" customWidth="1"/>
    <col min="3089" max="3089" width="14.28515625" style="66" customWidth="1"/>
    <col min="3090" max="3090" width="11.85546875" style="66" customWidth="1"/>
    <col min="3091" max="3328" width="6.7109375" style="66"/>
    <col min="3329" max="3329" width="59.28515625" style="66" customWidth="1"/>
    <col min="3330" max="3330" width="21.42578125" style="66" customWidth="1"/>
    <col min="3331" max="3331" width="15.140625" style="66" customWidth="1"/>
    <col min="3332" max="3332" width="16.85546875" style="66" customWidth="1"/>
    <col min="3333" max="3333" width="9.85546875" style="66" customWidth="1"/>
    <col min="3334" max="3334" width="20.5703125" style="66" customWidth="1"/>
    <col min="3335" max="3336" width="15.140625" style="66" customWidth="1"/>
    <col min="3337" max="3337" width="16.7109375" style="66" customWidth="1"/>
    <col min="3338" max="3338" width="9.7109375" style="66" customWidth="1"/>
    <col min="3339" max="3339" width="18.140625" style="66" customWidth="1"/>
    <col min="3340" max="3340" width="11" style="66" customWidth="1"/>
    <col min="3341" max="3341" width="19.28515625" style="66" customWidth="1"/>
    <col min="3342" max="3342" width="8.5703125" style="66" customWidth="1"/>
    <col min="3343" max="3343" width="17.85546875" style="66" customWidth="1"/>
    <col min="3344" max="3344" width="8" style="66" customWidth="1"/>
    <col min="3345" max="3345" width="14.28515625" style="66" customWidth="1"/>
    <col min="3346" max="3346" width="11.85546875" style="66" customWidth="1"/>
    <col min="3347" max="3584" width="6.7109375" style="66"/>
    <col min="3585" max="3585" width="59.28515625" style="66" customWidth="1"/>
    <col min="3586" max="3586" width="21.42578125" style="66" customWidth="1"/>
    <col min="3587" max="3587" width="15.140625" style="66" customWidth="1"/>
    <col min="3588" max="3588" width="16.85546875" style="66" customWidth="1"/>
    <col min="3589" max="3589" width="9.85546875" style="66" customWidth="1"/>
    <col min="3590" max="3590" width="20.5703125" style="66" customWidth="1"/>
    <col min="3591" max="3592" width="15.140625" style="66" customWidth="1"/>
    <col min="3593" max="3593" width="16.7109375" style="66" customWidth="1"/>
    <col min="3594" max="3594" width="9.7109375" style="66" customWidth="1"/>
    <col min="3595" max="3595" width="18.140625" style="66" customWidth="1"/>
    <col min="3596" max="3596" width="11" style="66" customWidth="1"/>
    <col min="3597" max="3597" width="19.28515625" style="66" customWidth="1"/>
    <col min="3598" max="3598" width="8.5703125" style="66" customWidth="1"/>
    <col min="3599" max="3599" width="17.85546875" style="66" customWidth="1"/>
    <col min="3600" max="3600" width="8" style="66" customWidth="1"/>
    <col min="3601" max="3601" width="14.28515625" style="66" customWidth="1"/>
    <col min="3602" max="3602" width="11.85546875" style="66" customWidth="1"/>
    <col min="3603" max="3840" width="6.7109375" style="66"/>
    <col min="3841" max="3841" width="59.28515625" style="66" customWidth="1"/>
    <col min="3842" max="3842" width="21.42578125" style="66" customWidth="1"/>
    <col min="3843" max="3843" width="15.140625" style="66" customWidth="1"/>
    <col min="3844" max="3844" width="16.85546875" style="66" customWidth="1"/>
    <col min="3845" max="3845" width="9.85546875" style="66" customWidth="1"/>
    <col min="3846" max="3846" width="20.5703125" style="66" customWidth="1"/>
    <col min="3847" max="3848" width="15.140625" style="66" customWidth="1"/>
    <col min="3849" max="3849" width="16.7109375" style="66" customWidth="1"/>
    <col min="3850" max="3850" width="9.7109375" style="66" customWidth="1"/>
    <col min="3851" max="3851" width="18.140625" style="66" customWidth="1"/>
    <col min="3852" max="3852" width="11" style="66" customWidth="1"/>
    <col min="3853" max="3853" width="19.28515625" style="66" customWidth="1"/>
    <col min="3854" max="3854" width="8.5703125" style="66" customWidth="1"/>
    <col min="3855" max="3855" width="17.85546875" style="66" customWidth="1"/>
    <col min="3856" max="3856" width="8" style="66" customWidth="1"/>
    <col min="3857" max="3857" width="14.28515625" style="66" customWidth="1"/>
    <col min="3858" max="3858" width="11.85546875" style="66" customWidth="1"/>
    <col min="3859" max="4096" width="6.7109375" style="66"/>
    <col min="4097" max="4097" width="59.28515625" style="66" customWidth="1"/>
    <col min="4098" max="4098" width="21.42578125" style="66" customWidth="1"/>
    <col min="4099" max="4099" width="15.140625" style="66" customWidth="1"/>
    <col min="4100" max="4100" width="16.85546875" style="66" customWidth="1"/>
    <col min="4101" max="4101" width="9.85546875" style="66" customWidth="1"/>
    <col min="4102" max="4102" width="20.5703125" style="66" customWidth="1"/>
    <col min="4103" max="4104" width="15.140625" style="66" customWidth="1"/>
    <col min="4105" max="4105" width="16.7109375" style="66" customWidth="1"/>
    <col min="4106" max="4106" width="9.7109375" style="66" customWidth="1"/>
    <col min="4107" max="4107" width="18.140625" style="66" customWidth="1"/>
    <col min="4108" max="4108" width="11" style="66" customWidth="1"/>
    <col min="4109" max="4109" width="19.28515625" style="66" customWidth="1"/>
    <col min="4110" max="4110" width="8.5703125" style="66" customWidth="1"/>
    <col min="4111" max="4111" width="17.85546875" style="66" customWidth="1"/>
    <col min="4112" max="4112" width="8" style="66" customWidth="1"/>
    <col min="4113" max="4113" width="14.28515625" style="66" customWidth="1"/>
    <col min="4114" max="4114" width="11.85546875" style="66" customWidth="1"/>
    <col min="4115" max="4352" width="6.7109375" style="66"/>
    <col min="4353" max="4353" width="59.28515625" style="66" customWidth="1"/>
    <col min="4354" max="4354" width="21.42578125" style="66" customWidth="1"/>
    <col min="4355" max="4355" width="15.140625" style="66" customWidth="1"/>
    <col min="4356" max="4356" width="16.85546875" style="66" customWidth="1"/>
    <col min="4357" max="4357" width="9.85546875" style="66" customWidth="1"/>
    <col min="4358" max="4358" width="20.5703125" style="66" customWidth="1"/>
    <col min="4359" max="4360" width="15.140625" style="66" customWidth="1"/>
    <col min="4361" max="4361" width="16.7109375" style="66" customWidth="1"/>
    <col min="4362" max="4362" width="9.7109375" style="66" customWidth="1"/>
    <col min="4363" max="4363" width="18.140625" style="66" customWidth="1"/>
    <col min="4364" max="4364" width="11" style="66" customWidth="1"/>
    <col min="4365" max="4365" width="19.28515625" style="66" customWidth="1"/>
    <col min="4366" max="4366" width="8.5703125" style="66" customWidth="1"/>
    <col min="4367" max="4367" width="17.85546875" style="66" customWidth="1"/>
    <col min="4368" max="4368" width="8" style="66" customWidth="1"/>
    <col min="4369" max="4369" width="14.28515625" style="66" customWidth="1"/>
    <col min="4370" max="4370" width="11.85546875" style="66" customWidth="1"/>
    <col min="4371" max="4608" width="6.7109375" style="66"/>
    <col min="4609" max="4609" width="59.28515625" style="66" customWidth="1"/>
    <col min="4610" max="4610" width="21.42578125" style="66" customWidth="1"/>
    <col min="4611" max="4611" width="15.140625" style="66" customWidth="1"/>
    <col min="4612" max="4612" width="16.85546875" style="66" customWidth="1"/>
    <col min="4613" max="4613" width="9.85546875" style="66" customWidth="1"/>
    <col min="4614" max="4614" width="20.5703125" style="66" customWidth="1"/>
    <col min="4615" max="4616" width="15.140625" style="66" customWidth="1"/>
    <col min="4617" max="4617" width="16.7109375" style="66" customWidth="1"/>
    <col min="4618" max="4618" width="9.7109375" style="66" customWidth="1"/>
    <col min="4619" max="4619" width="18.140625" style="66" customWidth="1"/>
    <col min="4620" max="4620" width="11" style="66" customWidth="1"/>
    <col min="4621" max="4621" width="19.28515625" style="66" customWidth="1"/>
    <col min="4622" max="4622" width="8.5703125" style="66" customWidth="1"/>
    <col min="4623" max="4623" width="17.85546875" style="66" customWidth="1"/>
    <col min="4624" max="4624" width="8" style="66" customWidth="1"/>
    <col min="4625" max="4625" width="14.28515625" style="66" customWidth="1"/>
    <col min="4626" max="4626" width="11.85546875" style="66" customWidth="1"/>
    <col min="4627" max="4864" width="6.7109375" style="66"/>
    <col min="4865" max="4865" width="59.28515625" style="66" customWidth="1"/>
    <col min="4866" max="4866" width="21.42578125" style="66" customWidth="1"/>
    <col min="4867" max="4867" width="15.140625" style="66" customWidth="1"/>
    <col min="4868" max="4868" width="16.85546875" style="66" customWidth="1"/>
    <col min="4869" max="4869" width="9.85546875" style="66" customWidth="1"/>
    <col min="4870" max="4870" width="20.5703125" style="66" customWidth="1"/>
    <col min="4871" max="4872" width="15.140625" style="66" customWidth="1"/>
    <col min="4873" max="4873" width="16.7109375" style="66" customWidth="1"/>
    <col min="4874" max="4874" width="9.7109375" style="66" customWidth="1"/>
    <col min="4875" max="4875" width="18.140625" style="66" customWidth="1"/>
    <col min="4876" max="4876" width="11" style="66" customWidth="1"/>
    <col min="4877" max="4877" width="19.28515625" style="66" customWidth="1"/>
    <col min="4878" max="4878" width="8.5703125" style="66" customWidth="1"/>
    <col min="4879" max="4879" width="17.85546875" style="66" customWidth="1"/>
    <col min="4880" max="4880" width="8" style="66" customWidth="1"/>
    <col min="4881" max="4881" width="14.28515625" style="66" customWidth="1"/>
    <col min="4882" max="4882" width="11.85546875" style="66" customWidth="1"/>
    <col min="4883" max="5120" width="6.7109375" style="66"/>
    <col min="5121" max="5121" width="59.28515625" style="66" customWidth="1"/>
    <col min="5122" max="5122" width="21.42578125" style="66" customWidth="1"/>
    <col min="5123" max="5123" width="15.140625" style="66" customWidth="1"/>
    <col min="5124" max="5124" width="16.85546875" style="66" customWidth="1"/>
    <col min="5125" max="5125" width="9.85546875" style="66" customWidth="1"/>
    <col min="5126" max="5126" width="20.5703125" style="66" customWidth="1"/>
    <col min="5127" max="5128" width="15.140625" style="66" customWidth="1"/>
    <col min="5129" max="5129" width="16.7109375" style="66" customWidth="1"/>
    <col min="5130" max="5130" width="9.7109375" style="66" customWidth="1"/>
    <col min="5131" max="5131" width="18.140625" style="66" customWidth="1"/>
    <col min="5132" max="5132" width="11" style="66" customWidth="1"/>
    <col min="5133" max="5133" width="19.28515625" style="66" customWidth="1"/>
    <col min="5134" max="5134" width="8.5703125" style="66" customWidth="1"/>
    <col min="5135" max="5135" width="17.85546875" style="66" customWidth="1"/>
    <col min="5136" max="5136" width="8" style="66" customWidth="1"/>
    <col min="5137" max="5137" width="14.28515625" style="66" customWidth="1"/>
    <col min="5138" max="5138" width="11.85546875" style="66" customWidth="1"/>
    <col min="5139" max="5376" width="6.7109375" style="66"/>
    <col min="5377" max="5377" width="59.28515625" style="66" customWidth="1"/>
    <col min="5378" max="5378" width="21.42578125" style="66" customWidth="1"/>
    <col min="5379" max="5379" width="15.140625" style="66" customWidth="1"/>
    <col min="5380" max="5380" width="16.85546875" style="66" customWidth="1"/>
    <col min="5381" max="5381" width="9.85546875" style="66" customWidth="1"/>
    <col min="5382" max="5382" width="20.5703125" style="66" customWidth="1"/>
    <col min="5383" max="5384" width="15.140625" style="66" customWidth="1"/>
    <col min="5385" max="5385" width="16.7109375" style="66" customWidth="1"/>
    <col min="5386" max="5386" width="9.7109375" style="66" customWidth="1"/>
    <col min="5387" max="5387" width="18.140625" style="66" customWidth="1"/>
    <col min="5388" max="5388" width="11" style="66" customWidth="1"/>
    <col min="5389" max="5389" width="19.28515625" style="66" customWidth="1"/>
    <col min="5390" max="5390" width="8.5703125" style="66" customWidth="1"/>
    <col min="5391" max="5391" width="17.85546875" style="66" customWidth="1"/>
    <col min="5392" max="5392" width="8" style="66" customWidth="1"/>
    <col min="5393" max="5393" width="14.28515625" style="66" customWidth="1"/>
    <col min="5394" max="5394" width="11.85546875" style="66" customWidth="1"/>
    <col min="5395" max="5632" width="6.7109375" style="66"/>
    <col min="5633" max="5633" width="59.28515625" style="66" customWidth="1"/>
    <col min="5634" max="5634" width="21.42578125" style="66" customWidth="1"/>
    <col min="5635" max="5635" width="15.140625" style="66" customWidth="1"/>
    <col min="5636" max="5636" width="16.85546875" style="66" customWidth="1"/>
    <col min="5637" max="5637" width="9.85546875" style="66" customWidth="1"/>
    <col min="5638" max="5638" width="20.5703125" style="66" customWidth="1"/>
    <col min="5639" max="5640" width="15.140625" style="66" customWidth="1"/>
    <col min="5641" max="5641" width="16.7109375" style="66" customWidth="1"/>
    <col min="5642" max="5642" width="9.7109375" style="66" customWidth="1"/>
    <col min="5643" max="5643" width="18.140625" style="66" customWidth="1"/>
    <col min="5644" max="5644" width="11" style="66" customWidth="1"/>
    <col min="5645" max="5645" width="19.28515625" style="66" customWidth="1"/>
    <col min="5646" max="5646" width="8.5703125" style="66" customWidth="1"/>
    <col min="5647" max="5647" width="17.85546875" style="66" customWidth="1"/>
    <col min="5648" max="5648" width="8" style="66" customWidth="1"/>
    <col min="5649" max="5649" width="14.28515625" style="66" customWidth="1"/>
    <col min="5650" max="5650" width="11.85546875" style="66" customWidth="1"/>
    <col min="5651" max="5888" width="6.7109375" style="66"/>
    <col min="5889" max="5889" width="59.28515625" style="66" customWidth="1"/>
    <col min="5890" max="5890" width="21.42578125" style="66" customWidth="1"/>
    <col min="5891" max="5891" width="15.140625" style="66" customWidth="1"/>
    <col min="5892" max="5892" width="16.85546875" style="66" customWidth="1"/>
    <col min="5893" max="5893" width="9.85546875" style="66" customWidth="1"/>
    <col min="5894" max="5894" width="20.5703125" style="66" customWidth="1"/>
    <col min="5895" max="5896" width="15.140625" style="66" customWidth="1"/>
    <col min="5897" max="5897" width="16.7109375" style="66" customWidth="1"/>
    <col min="5898" max="5898" width="9.7109375" style="66" customWidth="1"/>
    <col min="5899" max="5899" width="18.140625" style="66" customWidth="1"/>
    <col min="5900" max="5900" width="11" style="66" customWidth="1"/>
    <col min="5901" max="5901" width="19.28515625" style="66" customWidth="1"/>
    <col min="5902" max="5902" width="8.5703125" style="66" customWidth="1"/>
    <col min="5903" max="5903" width="17.85546875" style="66" customWidth="1"/>
    <col min="5904" max="5904" width="8" style="66" customWidth="1"/>
    <col min="5905" max="5905" width="14.28515625" style="66" customWidth="1"/>
    <col min="5906" max="5906" width="11.85546875" style="66" customWidth="1"/>
    <col min="5907" max="6144" width="6.7109375" style="66"/>
    <col min="6145" max="6145" width="59.28515625" style="66" customWidth="1"/>
    <col min="6146" max="6146" width="21.42578125" style="66" customWidth="1"/>
    <col min="6147" max="6147" width="15.140625" style="66" customWidth="1"/>
    <col min="6148" max="6148" width="16.85546875" style="66" customWidth="1"/>
    <col min="6149" max="6149" width="9.85546875" style="66" customWidth="1"/>
    <col min="6150" max="6150" width="20.5703125" style="66" customWidth="1"/>
    <col min="6151" max="6152" width="15.140625" style="66" customWidth="1"/>
    <col min="6153" max="6153" width="16.7109375" style="66" customWidth="1"/>
    <col min="6154" max="6154" width="9.7109375" style="66" customWidth="1"/>
    <col min="6155" max="6155" width="18.140625" style="66" customWidth="1"/>
    <col min="6156" max="6156" width="11" style="66" customWidth="1"/>
    <col min="6157" max="6157" width="19.28515625" style="66" customWidth="1"/>
    <col min="6158" max="6158" width="8.5703125" style="66" customWidth="1"/>
    <col min="6159" max="6159" width="17.85546875" style="66" customWidth="1"/>
    <col min="6160" max="6160" width="8" style="66" customWidth="1"/>
    <col min="6161" max="6161" width="14.28515625" style="66" customWidth="1"/>
    <col min="6162" max="6162" width="11.85546875" style="66" customWidth="1"/>
    <col min="6163" max="6400" width="6.7109375" style="66"/>
    <col min="6401" max="6401" width="59.28515625" style="66" customWidth="1"/>
    <col min="6402" max="6402" width="21.42578125" style="66" customWidth="1"/>
    <col min="6403" max="6403" width="15.140625" style="66" customWidth="1"/>
    <col min="6404" max="6404" width="16.85546875" style="66" customWidth="1"/>
    <col min="6405" max="6405" width="9.85546875" style="66" customWidth="1"/>
    <col min="6406" max="6406" width="20.5703125" style="66" customWidth="1"/>
    <col min="6407" max="6408" width="15.140625" style="66" customWidth="1"/>
    <col min="6409" max="6409" width="16.7109375" style="66" customWidth="1"/>
    <col min="6410" max="6410" width="9.7109375" style="66" customWidth="1"/>
    <col min="6411" max="6411" width="18.140625" style="66" customWidth="1"/>
    <col min="6412" max="6412" width="11" style="66" customWidth="1"/>
    <col min="6413" max="6413" width="19.28515625" style="66" customWidth="1"/>
    <col min="6414" max="6414" width="8.5703125" style="66" customWidth="1"/>
    <col min="6415" max="6415" width="17.85546875" style="66" customWidth="1"/>
    <col min="6416" max="6416" width="8" style="66" customWidth="1"/>
    <col min="6417" max="6417" width="14.28515625" style="66" customWidth="1"/>
    <col min="6418" max="6418" width="11.85546875" style="66" customWidth="1"/>
    <col min="6419" max="6656" width="6.7109375" style="66"/>
    <col min="6657" max="6657" width="59.28515625" style="66" customWidth="1"/>
    <col min="6658" max="6658" width="21.42578125" style="66" customWidth="1"/>
    <col min="6659" max="6659" width="15.140625" style="66" customWidth="1"/>
    <col min="6660" max="6660" width="16.85546875" style="66" customWidth="1"/>
    <col min="6661" max="6661" width="9.85546875" style="66" customWidth="1"/>
    <col min="6662" max="6662" width="20.5703125" style="66" customWidth="1"/>
    <col min="6663" max="6664" width="15.140625" style="66" customWidth="1"/>
    <col min="6665" max="6665" width="16.7109375" style="66" customWidth="1"/>
    <col min="6666" max="6666" width="9.7109375" style="66" customWidth="1"/>
    <col min="6667" max="6667" width="18.140625" style="66" customWidth="1"/>
    <col min="6668" max="6668" width="11" style="66" customWidth="1"/>
    <col min="6669" max="6669" width="19.28515625" style="66" customWidth="1"/>
    <col min="6670" max="6670" width="8.5703125" style="66" customWidth="1"/>
    <col min="6671" max="6671" width="17.85546875" style="66" customWidth="1"/>
    <col min="6672" max="6672" width="8" style="66" customWidth="1"/>
    <col min="6673" max="6673" width="14.28515625" style="66" customWidth="1"/>
    <col min="6674" max="6674" width="11.85546875" style="66" customWidth="1"/>
    <col min="6675" max="6912" width="6.7109375" style="66"/>
    <col min="6913" max="6913" width="59.28515625" style="66" customWidth="1"/>
    <col min="6914" max="6914" width="21.42578125" style="66" customWidth="1"/>
    <col min="6915" max="6915" width="15.140625" style="66" customWidth="1"/>
    <col min="6916" max="6916" width="16.85546875" style="66" customWidth="1"/>
    <col min="6917" max="6917" width="9.85546875" style="66" customWidth="1"/>
    <col min="6918" max="6918" width="20.5703125" style="66" customWidth="1"/>
    <col min="6919" max="6920" width="15.140625" style="66" customWidth="1"/>
    <col min="6921" max="6921" width="16.7109375" style="66" customWidth="1"/>
    <col min="6922" max="6922" width="9.7109375" style="66" customWidth="1"/>
    <col min="6923" max="6923" width="18.140625" style="66" customWidth="1"/>
    <col min="6924" max="6924" width="11" style="66" customWidth="1"/>
    <col min="6925" max="6925" width="19.28515625" style="66" customWidth="1"/>
    <col min="6926" max="6926" width="8.5703125" style="66" customWidth="1"/>
    <col min="6927" max="6927" width="17.85546875" style="66" customWidth="1"/>
    <col min="6928" max="6928" width="8" style="66" customWidth="1"/>
    <col min="6929" max="6929" width="14.28515625" style="66" customWidth="1"/>
    <col min="6930" max="6930" width="11.85546875" style="66" customWidth="1"/>
    <col min="6931" max="7168" width="6.7109375" style="66"/>
    <col min="7169" max="7169" width="59.28515625" style="66" customWidth="1"/>
    <col min="7170" max="7170" width="21.42578125" style="66" customWidth="1"/>
    <col min="7171" max="7171" width="15.140625" style="66" customWidth="1"/>
    <col min="7172" max="7172" width="16.85546875" style="66" customWidth="1"/>
    <col min="7173" max="7173" width="9.85546875" style="66" customWidth="1"/>
    <col min="7174" max="7174" width="20.5703125" style="66" customWidth="1"/>
    <col min="7175" max="7176" width="15.140625" style="66" customWidth="1"/>
    <col min="7177" max="7177" width="16.7109375" style="66" customWidth="1"/>
    <col min="7178" max="7178" width="9.7109375" style="66" customWidth="1"/>
    <col min="7179" max="7179" width="18.140625" style="66" customWidth="1"/>
    <col min="7180" max="7180" width="11" style="66" customWidth="1"/>
    <col min="7181" max="7181" width="19.28515625" style="66" customWidth="1"/>
    <col min="7182" max="7182" width="8.5703125" style="66" customWidth="1"/>
    <col min="7183" max="7183" width="17.85546875" style="66" customWidth="1"/>
    <col min="7184" max="7184" width="8" style="66" customWidth="1"/>
    <col min="7185" max="7185" width="14.28515625" style="66" customWidth="1"/>
    <col min="7186" max="7186" width="11.85546875" style="66" customWidth="1"/>
    <col min="7187" max="7424" width="6.7109375" style="66"/>
    <col min="7425" max="7425" width="59.28515625" style="66" customWidth="1"/>
    <col min="7426" max="7426" width="21.42578125" style="66" customWidth="1"/>
    <col min="7427" max="7427" width="15.140625" style="66" customWidth="1"/>
    <col min="7428" max="7428" width="16.85546875" style="66" customWidth="1"/>
    <col min="7429" max="7429" width="9.85546875" style="66" customWidth="1"/>
    <col min="7430" max="7430" width="20.5703125" style="66" customWidth="1"/>
    <col min="7431" max="7432" width="15.140625" style="66" customWidth="1"/>
    <col min="7433" max="7433" width="16.7109375" style="66" customWidth="1"/>
    <col min="7434" max="7434" width="9.7109375" style="66" customWidth="1"/>
    <col min="7435" max="7435" width="18.140625" style="66" customWidth="1"/>
    <col min="7436" max="7436" width="11" style="66" customWidth="1"/>
    <col min="7437" max="7437" width="19.28515625" style="66" customWidth="1"/>
    <col min="7438" max="7438" width="8.5703125" style="66" customWidth="1"/>
    <col min="7439" max="7439" width="17.85546875" style="66" customWidth="1"/>
    <col min="7440" max="7440" width="8" style="66" customWidth="1"/>
    <col min="7441" max="7441" width="14.28515625" style="66" customWidth="1"/>
    <col min="7442" max="7442" width="11.85546875" style="66" customWidth="1"/>
    <col min="7443" max="7680" width="6.7109375" style="66"/>
    <col min="7681" max="7681" width="59.28515625" style="66" customWidth="1"/>
    <col min="7682" max="7682" width="21.42578125" style="66" customWidth="1"/>
    <col min="7683" max="7683" width="15.140625" style="66" customWidth="1"/>
    <col min="7684" max="7684" width="16.85546875" style="66" customWidth="1"/>
    <col min="7685" max="7685" width="9.85546875" style="66" customWidth="1"/>
    <col min="7686" max="7686" width="20.5703125" style="66" customWidth="1"/>
    <col min="7687" max="7688" width="15.140625" style="66" customWidth="1"/>
    <col min="7689" max="7689" width="16.7109375" style="66" customWidth="1"/>
    <col min="7690" max="7690" width="9.7109375" style="66" customWidth="1"/>
    <col min="7691" max="7691" width="18.140625" style="66" customWidth="1"/>
    <col min="7692" max="7692" width="11" style="66" customWidth="1"/>
    <col min="7693" max="7693" width="19.28515625" style="66" customWidth="1"/>
    <col min="7694" max="7694" width="8.5703125" style="66" customWidth="1"/>
    <col min="7695" max="7695" width="17.85546875" style="66" customWidth="1"/>
    <col min="7696" max="7696" width="8" style="66" customWidth="1"/>
    <col min="7697" max="7697" width="14.28515625" style="66" customWidth="1"/>
    <col min="7698" max="7698" width="11.85546875" style="66" customWidth="1"/>
    <col min="7699" max="7936" width="6.7109375" style="66"/>
    <col min="7937" max="7937" width="59.28515625" style="66" customWidth="1"/>
    <col min="7938" max="7938" width="21.42578125" style="66" customWidth="1"/>
    <col min="7939" max="7939" width="15.140625" style="66" customWidth="1"/>
    <col min="7940" max="7940" width="16.85546875" style="66" customWidth="1"/>
    <col min="7941" max="7941" width="9.85546875" style="66" customWidth="1"/>
    <col min="7942" max="7942" width="20.5703125" style="66" customWidth="1"/>
    <col min="7943" max="7944" width="15.140625" style="66" customWidth="1"/>
    <col min="7945" max="7945" width="16.7109375" style="66" customWidth="1"/>
    <col min="7946" max="7946" width="9.7109375" style="66" customWidth="1"/>
    <col min="7947" max="7947" width="18.140625" style="66" customWidth="1"/>
    <col min="7948" max="7948" width="11" style="66" customWidth="1"/>
    <col min="7949" max="7949" width="19.28515625" style="66" customWidth="1"/>
    <col min="7950" max="7950" width="8.5703125" style="66" customWidth="1"/>
    <col min="7951" max="7951" width="17.85546875" style="66" customWidth="1"/>
    <col min="7952" max="7952" width="8" style="66" customWidth="1"/>
    <col min="7953" max="7953" width="14.28515625" style="66" customWidth="1"/>
    <col min="7954" max="7954" width="11.85546875" style="66" customWidth="1"/>
    <col min="7955" max="8192" width="6.7109375" style="66"/>
    <col min="8193" max="8193" width="59.28515625" style="66" customWidth="1"/>
    <col min="8194" max="8194" width="21.42578125" style="66" customWidth="1"/>
    <col min="8195" max="8195" width="15.140625" style="66" customWidth="1"/>
    <col min="8196" max="8196" width="16.85546875" style="66" customWidth="1"/>
    <col min="8197" max="8197" width="9.85546875" style="66" customWidth="1"/>
    <col min="8198" max="8198" width="20.5703125" style="66" customWidth="1"/>
    <col min="8199" max="8200" width="15.140625" style="66" customWidth="1"/>
    <col min="8201" max="8201" width="16.7109375" style="66" customWidth="1"/>
    <col min="8202" max="8202" width="9.7109375" style="66" customWidth="1"/>
    <col min="8203" max="8203" width="18.140625" style="66" customWidth="1"/>
    <col min="8204" max="8204" width="11" style="66" customWidth="1"/>
    <col min="8205" max="8205" width="19.28515625" style="66" customWidth="1"/>
    <col min="8206" max="8206" width="8.5703125" style="66" customWidth="1"/>
    <col min="8207" max="8207" width="17.85546875" style="66" customWidth="1"/>
    <col min="8208" max="8208" width="8" style="66" customWidth="1"/>
    <col min="8209" max="8209" width="14.28515625" style="66" customWidth="1"/>
    <col min="8210" max="8210" width="11.85546875" style="66" customWidth="1"/>
    <col min="8211" max="8448" width="6.7109375" style="66"/>
    <col min="8449" max="8449" width="59.28515625" style="66" customWidth="1"/>
    <col min="8450" max="8450" width="21.42578125" style="66" customWidth="1"/>
    <col min="8451" max="8451" width="15.140625" style="66" customWidth="1"/>
    <col min="8452" max="8452" width="16.85546875" style="66" customWidth="1"/>
    <col min="8453" max="8453" width="9.85546875" style="66" customWidth="1"/>
    <col min="8454" max="8454" width="20.5703125" style="66" customWidth="1"/>
    <col min="8455" max="8456" width="15.140625" style="66" customWidth="1"/>
    <col min="8457" max="8457" width="16.7109375" style="66" customWidth="1"/>
    <col min="8458" max="8458" width="9.7109375" style="66" customWidth="1"/>
    <col min="8459" max="8459" width="18.140625" style="66" customWidth="1"/>
    <col min="8460" max="8460" width="11" style="66" customWidth="1"/>
    <col min="8461" max="8461" width="19.28515625" style="66" customWidth="1"/>
    <col min="8462" max="8462" width="8.5703125" style="66" customWidth="1"/>
    <col min="8463" max="8463" width="17.85546875" style="66" customWidth="1"/>
    <col min="8464" max="8464" width="8" style="66" customWidth="1"/>
    <col min="8465" max="8465" width="14.28515625" style="66" customWidth="1"/>
    <col min="8466" max="8466" width="11.85546875" style="66" customWidth="1"/>
    <col min="8467" max="8704" width="6.7109375" style="66"/>
    <col min="8705" max="8705" width="59.28515625" style="66" customWidth="1"/>
    <col min="8706" max="8706" width="21.42578125" style="66" customWidth="1"/>
    <col min="8707" max="8707" width="15.140625" style="66" customWidth="1"/>
    <col min="8708" max="8708" width="16.85546875" style="66" customWidth="1"/>
    <col min="8709" max="8709" width="9.85546875" style="66" customWidth="1"/>
    <col min="8710" max="8710" width="20.5703125" style="66" customWidth="1"/>
    <col min="8711" max="8712" width="15.140625" style="66" customWidth="1"/>
    <col min="8713" max="8713" width="16.7109375" style="66" customWidth="1"/>
    <col min="8714" max="8714" width="9.7109375" style="66" customWidth="1"/>
    <col min="8715" max="8715" width="18.140625" style="66" customWidth="1"/>
    <col min="8716" max="8716" width="11" style="66" customWidth="1"/>
    <col min="8717" max="8717" width="19.28515625" style="66" customWidth="1"/>
    <col min="8718" max="8718" width="8.5703125" style="66" customWidth="1"/>
    <col min="8719" max="8719" width="17.85546875" style="66" customWidth="1"/>
    <col min="8720" max="8720" width="8" style="66" customWidth="1"/>
    <col min="8721" max="8721" width="14.28515625" style="66" customWidth="1"/>
    <col min="8722" max="8722" width="11.85546875" style="66" customWidth="1"/>
    <col min="8723" max="8960" width="6.7109375" style="66"/>
    <col min="8961" max="8961" width="59.28515625" style="66" customWidth="1"/>
    <col min="8962" max="8962" width="21.42578125" style="66" customWidth="1"/>
    <col min="8963" max="8963" width="15.140625" style="66" customWidth="1"/>
    <col min="8964" max="8964" width="16.85546875" style="66" customWidth="1"/>
    <col min="8965" max="8965" width="9.85546875" style="66" customWidth="1"/>
    <col min="8966" max="8966" width="20.5703125" style="66" customWidth="1"/>
    <col min="8967" max="8968" width="15.140625" style="66" customWidth="1"/>
    <col min="8969" max="8969" width="16.7109375" style="66" customWidth="1"/>
    <col min="8970" max="8970" width="9.7109375" style="66" customWidth="1"/>
    <col min="8971" max="8971" width="18.140625" style="66" customWidth="1"/>
    <col min="8972" max="8972" width="11" style="66" customWidth="1"/>
    <col min="8973" max="8973" width="19.28515625" style="66" customWidth="1"/>
    <col min="8974" max="8974" width="8.5703125" style="66" customWidth="1"/>
    <col min="8975" max="8975" width="17.85546875" style="66" customWidth="1"/>
    <col min="8976" max="8976" width="8" style="66" customWidth="1"/>
    <col min="8977" max="8977" width="14.28515625" style="66" customWidth="1"/>
    <col min="8978" max="8978" width="11.85546875" style="66" customWidth="1"/>
    <col min="8979" max="9216" width="6.7109375" style="66"/>
    <col min="9217" max="9217" width="59.28515625" style="66" customWidth="1"/>
    <col min="9218" max="9218" width="21.42578125" style="66" customWidth="1"/>
    <col min="9219" max="9219" width="15.140625" style="66" customWidth="1"/>
    <col min="9220" max="9220" width="16.85546875" style="66" customWidth="1"/>
    <col min="9221" max="9221" width="9.85546875" style="66" customWidth="1"/>
    <col min="9222" max="9222" width="20.5703125" style="66" customWidth="1"/>
    <col min="9223" max="9224" width="15.140625" style="66" customWidth="1"/>
    <col min="9225" max="9225" width="16.7109375" style="66" customWidth="1"/>
    <col min="9226" max="9226" width="9.7109375" style="66" customWidth="1"/>
    <col min="9227" max="9227" width="18.140625" style="66" customWidth="1"/>
    <col min="9228" max="9228" width="11" style="66" customWidth="1"/>
    <col min="9229" max="9229" width="19.28515625" style="66" customWidth="1"/>
    <col min="9230" max="9230" width="8.5703125" style="66" customWidth="1"/>
    <col min="9231" max="9231" width="17.85546875" style="66" customWidth="1"/>
    <col min="9232" max="9232" width="8" style="66" customWidth="1"/>
    <col min="9233" max="9233" width="14.28515625" style="66" customWidth="1"/>
    <col min="9234" max="9234" width="11.85546875" style="66" customWidth="1"/>
    <col min="9235" max="9472" width="6.7109375" style="66"/>
    <col min="9473" max="9473" width="59.28515625" style="66" customWidth="1"/>
    <col min="9474" max="9474" width="21.42578125" style="66" customWidth="1"/>
    <col min="9475" max="9475" width="15.140625" style="66" customWidth="1"/>
    <col min="9476" max="9476" width="16.85546875" style="66" customWidth="1"/>
    <col min="9477" max="9477" width="9.85546875" style="66" customWidth="1"/>
    <col min="9478" max="9478" width="20.5703125" style="66" customWidth="1"/>
    <col min="9479" max="9480" width="15.140625" style="66" customWidth="1"/>
    <col min="9481" max="9481" width="16.7109375" style="66" customWidth="1"/>
    <col min="9482" max="9482" width="9.7109375" style="66" customWidth="1"/>
    <col min="9483" max="9483" width="18.140625" style="66" customWidth="1"/>
    <col min="9484" max="9484" width="11" style="66" customWidth="1"/>
    <col min="9485" max="9485" width="19.28515625" style="66" customWidth="1"/>
    <col min="9486" max="9486" width="8.5703125" style="66" customWidth="1"/>
    <col min="9487" max="9487" width="17.85546875" style="66" customWidth="1"/>
    <col min="9488" max="9488" width="8" style="66" customWidth="1"/>
    <col min="9489" max="9489" width="14.28515625" style="66" customWidth="1"/>
    <col min="9490" max="9490" width="11.85546875" style="66" customWidth="1"/>
    <col min="9491" max="9728" width="6.7109375" style="66"/>
    <col min="9729" max="9729" width="59.28515625" style="66" customWidth="1"/>
    <col min="9730" max="9730" width="21.42578125" style="66" customWidth="1"/>
    <col min="9731" max="9731" width="15.140625" style="66" customWidth="1"/>
    <col min="9732" max="9732" width="16.85546875" style="66" customWidth="1"/>
    <col min="9733" max="9733" width="9.85546875" style="66" customWidth="1"/>
    <col min="9734" max="9734" width="20.5703125" style="66" customWidth="1"/>
    <col min="9735" max="9736" width="15.140625" style="66" customWidth="1"/>
    <col min="9737" max="9737" width="16.7109375" style="66" customWidth="1"/>
    <col min="9738" max="9738" width="9.7109375" style="66" customWidth="1"/>
    <col min="9739" max="9739" width="18.140625" style="66" customWidth="1"/>
    <col min="9740" max="9740" width="11" style="66" customWidth="1"/>
    <col min="9741" max="9741" width="19.28515625" style="66" customWidth="1"/>
    <col min="9742" max="9742" width="8.5703125" style="66" customWidth="1"/>
    <col min="9743" max="9743" width="17.85546875" style="66" customWidth="1"/>
    <col min="9744" max="9744" width="8" style="66" customWidth="1"/>
    <col min="9745" max="9745" width="14.28515625" style="66" customWidth="1"/>
    <col min="9746" max="9746" width="11.85546875" style="66" customWidth="1"/>
    <col min="9747" max="9984" width="6.7109375" style="66"/>
    <col min="9985" max="9985" width="59.28515625" style="66" customWidth="1"/>
    <col min="9986" max="9986" width="21.42578125" style="66" customWidth="1"/>
    <col min="9987" max="9987" width="15.140625" style="66" customWidth="1"/>
    <col min="9988" max="9988" width="16.85546875" style="66" customWidth="1"/>
    <col min="9989" max="9989" width="9.85546875" style="66" customWidth="1"/>
    <col min="9990" max="9990" width="20.5703125" style="66" customWidth="1"/>
    <col min="9991" max="9992" width="15.140625" style="66" customWidth="1"/>
    <col min="9993" max="9993" width="16.7109375" style="66" customWidth="1"/>
    <col min="9994" max="9994" width="9.7109375" style="66" customWidth="1"/>
    <col min="9995" max="9995" width="18.140625" style="66" customWidth="1"/>
    <col min="9996" max="9996" width="11" style="66" customWidth="1"/>
    <col min="9997" max="9997" width="19.28515625" style="66" customWidth="1"/>
    <col min="9998" max="9998" width="8.5703125" style="66" customWidth="1"/>
    <col min="9999" max="9999" width="17.85546875" style="66" customWidth="1"/>
    <col min="10000" max="10000" width="8" style="66" customWidth="1"/>
    <col min="10001" max="10001" width="14.28515625" style="66" customWidth="1"/>
    <col min="10002" max="10002" width="11.85546875" style="66" customWidth="1"/>
    <col min="10003" max="10240" width="6.7109375" style="66"/>
    <col min="10241" max="10241" width="59.28515625" style="66" customWidth="1"/>
    <col min="10242" max="10242" width="21.42578125" style="66" customWidth="1"/>
    <col min="10243" max="10243" width="15.140625" style="66" customWidth="1"/>
    <col min="10244" max="10244" width="16.85546875" style="66" customWidth="1"/>
    <col min="10245" max="10245" width="9.85546875" style="66" customWidth="1"/>
    <col min="10246" max="10246" width="20.5703125" style="66" customWidth="1"/>
    <col min="10247" max="10248" width="15.140625" style="66" customWidth="1"/>
    <col min="10249" max="10249" width="16.7109375" style="66" customWidth="1"/>
    <col min="10250" max="10250" width="9.7109375" style="66" customWidth="1"/>
    <col min="10251" max="10251" width="18.140625" style="66" customWidth="1"/>
    <col min="10252" max="10252" width="11" style="66" customWidth="1"/>
    <col min="10253" max="10253" width="19.28515625" style="66" customWidth="1"/>
    <col min="10254" max="10254" width="8.5703125" style="66" customWidth="1"/>
    <col min="10255" max="10255" width="17.85546875" style="66" customWidth="1"/>
    <col min="10256" max="10256" width="8" style="66" customWidth="1"/>
    <col min="10257" max="10257" width="14.28515625" style="66" customWidth="1"/>
    <col min="10258" max="10258" width="11.85546875" style="66" customWidth="1"/>
    <col min="10259" max="10496" width="6.7109375" style="66"/>
    <col min="10497" max="10497" width="59.28515625" style="66" customWidth="1"/>
    <col min="10498" max="10498" width="21.42578125" style="66" customWidth="1"/>
    <col min="10499" max="10499" width="15.140625" style="66" customWidth="1"/>
    <col min="10500" max="10500" width="16.85546875" style="66" customWidth="1"/>
    <col min="10501" max="10501" width="9.85546875" style="66" customWidth="1"/>
    <col min="10502" max="10502" width="20.5703125" style="66" customWidth="1"/>
    <col min="10503" max="10504" width="15.140625" style="66" customWidth="1"/>
    <col min="10505" max="10505" width="16.7109375" style="66" customWidth="1"/>
    <col min="10506" max="10506" width="9.7109375" style="66" customWidth="1"/>
    <col min="10507" max="10507" width="18.140625" style="66" customWidth="1"/>
    <col min="10508" max="10508" width="11" style="66" customWidth="1"/>
    <col min="10509" max="10509" width="19.28515625" style="66" customWidth="1"/>
    <col min="10510" max="10510" width="8.5703125" style="66" customWidth="1"/>
    <col min="10511" max="10511" width="17.85546875" style="66" customWidth="1"/>
    <col min="10512" max="10512" width="8" style="66" customWidth="1"/>
    <col min="10513" max="10513" width="14.28515625" style="66" customWidth="1"/>
    <col min="10514" max="10514" width="11.85546875" style="66" customWidth="1"/>
    <col min="10515" max="10752" width="6.7109375" style="66"/>
    <col min="10753" max="10753" width="59.28515625" style="66" customWidth="1"/>
    <col min="10754" max="10754" width="21.42578125" style="66" customWidth="1"/>
    <col min="10755" max="10755" width="15.140625" style="66" customWidth="1"/>
    <col min="10756" max="10756" width="16.85546875" style="66" customWidth="1"/>
    <col min="10757" max="10757" width="9.85546875" style="66" customWidth="1"/>
    <col min="10758" max="10758" width="20.5703125" style="66" customWidth="1"/>
    <col min="10759" max="10760" width="15.140625" style="66" customWidth="1"/>
    <col min="10761" max="10761" width="16.7109375" style="66" customWidth="1"/>
    <col min="10762" max="10762" width="9.7109375" style="66" customWidth="1"/>
    <col min="10763" max="10763" width="18.140625" style="66" customWidth="1"/>
    <col min="10764" max="10764" width="11" style="66" customWidth="1"/>
    <col min="10765" max="10765" width="19.28515625" style="66" customWidth="1"/>
    <col min="10766" max="10766" width="8.5703125" style="66" customWidth="1"/>
    <col min="10767" max="10767" width="17.85546875" style="66" customWidth="1"/>
    <col min="10768" max="10768" width="8" style="66" customWidth="1"/>
    <col min="10769" max="10769" width="14.28515625" style="66" customWidth="1"/>
    <col min="10770" max="10770" width="11.85546875" style="66" customWidth="1"/>
    <col min="10771" max="11008" width="6.7109375" style="66"/>
    <col min="11009" max="11009" width="59.28515625" style="66" customWidth="1"/>
    <col min="11010" max="11010" width="21.42578125" style="66" customWidth="1"/>
    <col min="11011" max="11011" width="15.140625" style="66" customWidth="1"/>
    <col min="11012" max="11012" width="16.85546875" style="66" customWidth="1"/>
    <col min="11013" max="11013" width="9.85546875" style="66" customWidth="1"/>
    <col min="11014" max="11014" width="20.5703125" style="66" customWidth="1"/>
    <col min="11015" max="11016" width="15.140625" style="66" customWidth="1"/>
    <col min="11017" max="11017" width="16.7109375" style="66" customWidth="1"/>
    <col min="11018" max="11018" width="9.7109375" style="66" customWidth="1"/>
    <col min="11019" max="11019" width="18.140625" style="66" customWidth="1"/>
    <col min="11020" max="11020" width="11" style="66" customWidth="1"/>
    <col min="11021" max="11021" width="19.28515625" style="66" customWidth="1"/>
    <col min="11022" max="11022" width="8.5703125" style="66" customWidth="1"/>
    <col min="11023" max="11023" width="17.85546875" style="66" customWidth="1"/>
    <col min="11024" max="11024" width="8" style="66" customWidth="1"/>
    <col min="11025" max="11025" width="14.28515625" style="66" customWidth="1"/>
    <col min="11026" max="11026" width="11.85546875" style="66" customWidth="1"/>
    <col min="11027" max="11264" width="6.7109375" style="66"/>
    <col min="11265" max="11265" width="59.28515625" style="66" customWidth="1"/>
    <col min="11266" max="11266" width="21.42578125" style="66" customWidth="1"/>
    <col min="11267" max="11267" width="15.140625" style="66" customWidth="1"/>
    <col min="11268" max="11268" width="16.85546875" style="66" customWidth="1"/>
    <col min="11269" max="11269" width="9.85546875" style="66" customWidth="1"/>
    <col min="11270" max="11270" width="20.5703125" style="66" customWidth="1"/>
    <col min="11271" max="11272" width="15.140625" style="66" customWidth="1"/>
    <col min="11273" max="11273" width="16.7109375" style="66" customWidth="1"/>
    <col min="11274" max="11274" width="9.7109375" style="66" customWidth="1"/>
    <col min="11275" max="11275" width="18.140625" style="66" customWidth="1"/>
    <col min="11276" max="11276" width="11" style="66" customWidth="1"/>
    <col min="11277" max="11277" width="19.28515625" style="66" customWidth="1"/>
    <col min="11278" max="11278" width="8.5703125" style="66" customWidth="1"/>
    <col min="11279" max="11279" width="17.85546875" style="66" customWidth="1"/>
    <col min="11280" max="11280" width="8" style="66" customWidth="1"/>
    <col min="11281" max="11281" width="14.28515625" style="66" customWidth="1"/>
    <col min="11282" max="11282" width="11.85546875" style="66" customWidth="1"/>
    <col min="11283" max="11520" width="6.7109375" style="66"/>
    <col min="11521" max="11521" width="59.28515625" style="66" customWidth="1"/>
    <col min="11522" max="11522" width="21.42578125" style="66" customWidth="1"/>
    <col min="11523" max="11523" width="15.140625" style="66" customWidth="1"/>
    <col min="11524" max="11524" width="16.85546875" style="66" customWidth="1"/>
    <col min="11525" max="11525" width="9.85546875" style="66" customWidth="1"/>
    <col min="11526" max="11526" width="20.5703125" style="66" customWidth="1"/>
    <col min="11527" max="11528" width="15.140625" style="66" customWidth="1"/>
    <col min="11529" max="11529" width="16.7109375" style="66" customWidth="1"/>
    <col min="11530" max="11530" width="9.7109375" style="66" customWidth="1"/>
    <col min="11531" max="11531" width="18.140625" style="66" customWidth="1"/>
    <col min="11532" max="11532" width="11" style="66" customWidth="1"/>
    <col min="11533" max="11533" width="19.28515625" style="66" customWidth="1"/>
    <col min="11534" max="11534" width="8.5703125" style="66" customWidth="1"/>
    <col min="11535" max="11535" width="17.85546875" style="66" customWidth="1"/>
    <col min="11536" max="11536" width="8" style="66" customWidth="1"/>
    <col min="11537" max="11537" width="14.28515625" style="66" customWidth="1"/>
    <col min="11538" max="11538" width="11.85546875" style="66" customWidth="1"/>
    <col min="11539" max="11776" width="6.7109375" style="66"/>
    <col min="11777" max="11777" width="59.28515625" style="66" customWidth="1"/>
    <col min="11778" max="11778" width="21.42578125" style="66" customWidth="1"/>
    <col min="11779" max="11779" width="15.140625" style="66" customWidth="1"/>
    <col min="11780" max="11780" width="16.85546875" style="66" customWidth="1"/>
    <col min="11781" max="11781" width="9.85546875" style="66" customWidth="1"/>
    <col min="11782" max="11782" width="20.5703125" style="66" customWidth="1"/>
    <col min="11783" max="11784" width="15.140625" style="66" customWidth="1"/>
    <col min="11785" max="11785" width="16.7109375" style="66" customWidth="1"/>
    <col min="11786" max="11786" width="9.7109375" style="66" customWidth="1"/>
    <col min="11787" max="11787" width="18.140625" style="66" customWidth="1"/>
    <col min="11788" max="11788" width="11" style="66" customWidth="1"/>
    <col min="11789" max="11789" width="19.28515625" style="66" customWidth="1"/>
    <col min="11790" max="11790" width="8.5703125" style="66" customWidth="1"/>
    <col min="11791" max="11791" width="17.85546875" style="66" customWidth="1"/>
    <col min="11792" max="11792" width="8" style="66" customWidth="1"/>
    <col min="11793" max="11793" width="14.28515625" style="66" customWidth="1"/>
    <col min="11794" max="11794" width="11.85546875" style="66" customWidth="1"/>
    <col min="11795" max="12032" width="6.7109375" style="66"/>
    <col min="12033" max="12033" width="59.28515625" style="66" customWidth="1"/>
    <col min="12034" max="12034" width="21.42578125" style="66" customWidth="1"/>
    <col min="12035" max="12035" width="15.140625" style="66" customWidth="1"/>
    <col min="12036" max="12036" width="16.85546875" style="66" customWidth="1"/>
    <col min="12037" max="12037" width="9.85546875" style="66" customWidth="1"/>
    <col min="12038" max="12038" width="20.5703125" style="66" customWidth="1"/>
    <col min="12039" max="12040" width="15.140625" style="66" customWidth="1"/>
    <col min="12041" max="12041" width="16.7109375" style="66" customWidth="1"/>
    <col min="12042" max="12042" width="9.7109375" style="66" customWidth="1"/>
    <col min="12043" max="12043" width="18.140625" style="66" customWidth="1"/>
    <col min="12044" max="12044" width="11" style="66" customWidth="1"/>
    <col min="12045" max="12045" width="19.28515625" style="66" customWidth="1"/>
    <col min="12046" max="12046" width="8.5703125" style="66" customWidth="1"/>
    <col min="12047" max="12047" width="17.85546875" style="66" customWidth="1"/>
    <col min="12048" max="12048" width="8" style="66" customWidth="1"/>
    <col min="12049" max="12049" width="14.28515625" style="66" customWidth="1"/>
    <col min="12050" max="12050" width="11.85546875" style="66" customWidth="1"/>
    <col min="12051" max="12288" width="6.7109375" style="66"/>
    <col min="12289" max="12289" width="59.28515625" style="66" customWidth="1"/>
    <col min="12290" max="12290" width="21.42578125" style="66" customWidth="1"/>
    <col min="12291" max="12291" width="15.140625" style="66" customWidth="1"/>
    <col min="12292" max="12292" width="16.85546875" style="66" customWidth="1"/>
    <col min="12293" max="12293" width="9.85546875" style="66" customWidth="1"/>
    <col min="12294" max="12294" width="20.5703125" style="66" customWidth="1"/>
    <col min="12295" max="12296" width="15.140625" style="66" customWidth="1"/>
    <col min="12297" max="12297" width="16.7109375" style="66" customWidth="1"/>
    <col min="12298" max="12298" width="9.7109375" style="66" customWidth="1"/>
    <col min="12299" max="12299" width="18.140625" style="66" customWidth="1"/>
    <col min="12300" max="12300" width="11" style="66" customWidth="1"/>
    <col min="12301" max="12301" width="19.28515625" style="66" customWidth="1"/>
    <col min="12302" max="12302" width="8.5703125" style="66" customWidth="1"/>
    <col min="12303" max="12303" width="17.85546875" style="66" customWidth="1"/>
    <col min="12304" max="12304" width="8" style="66" customWidth="1"/>
    <col min="12305" max="12305" width="14.28515625" style="66" customWidth="1"/>
    <col min="12306" max="12306" width="11.85546875" style="66" customWidth="1"/>
    <col min="12307" max="12544" width="6.7109375" style="66"/>
    <col min="12545" max="12545" width="59.28515625" style="66" customWidth="1"/>
    <col min="12546" max="12546" width="21.42578125" style="66" customWidth="1"/>
    <col min="12547" max="12547" width="15.140625" style="66" customWidth="1"/>
    <col min="12548" max="12548" width="16.85546875" style="66" customWidth="1"/>
    <col min="12549" max="12549" width="9.85546875" style="66" customWidth="1"/>
    <col min="12550" max="12550" width="20.5703125" style="66" customWidth="1"/>
    <col min="12551" max="12552" width="15.140625" style="66" customWidth="1"/>
    <col min="12553" max="12553" width="16.7109375" style="66" customWidth="1"/>
    <col min="12554" max="12554" width="9.7109375" style="66" customWidth="1"/>
    <col min="12555" max="12555" width="18.140625" style="66" customWidth="1"/>
    <col min="12556" max="12556" width="11" style="66" customWidth="1"/>
    <col min="12557" max="12557" width="19.28515625" style="66" customWidth="1"/>
    <col min="12558" max="12558" width="8.5703125" style="66" customWidth="1"/>
    <col min="12559" max="12559" width="17.85546875" style="66" customWidth="1"/>
    <col min="12560" max="12560" width="8" style="66" customWidth="1"/>
    <col min="12561" max="12561" width="14.28515625" style="66" customWidth="1"/>
    <col min="12562" max="12562" width="11.85546875" style="66" customWidth="1"/>
    <col min="12563" max="12800" width="6.7109375" style="66"/>
    <col min="12801" max="12801" width="59.28515625" style="66" customWidth="1"/>
    <col min="12802" max="12802" width="21.42578125" style="66" customWidth="1"/>
    <col min="12803" max="12803" width="15.140625" style="66" customWidth="1"/>
    <col min="12804" max="12804" width="16.85546875" style="66" customWidth="1"/>
    <col min="12805" max="12805" width="9.85546875" style="66" customWidth="1"/>
    <col min="12806" max="12806" width="20.5703125" style="66" customWidth="1"/>
    <col min="12807" max="12808" width="15.140625" style="66" customWidth="1"/>
    <col min="12809" max="12809" width="16.7109375" style="66" customWidth="1"/>
    <col min="12810" max="12810" width="9.7109375" style="66" customWidth="1"/>
    <col min="12811" max="12811" width="18.140625" style="66" customWidth="1"/>
    <col min="12812" max="12812" width="11" style="66" customWidth="1"/>
    <col min="12813" max="12813" width="19.28515625" style="66" customWidth="1"/>
    <col min="12814" max="12814" width="8.5703125" style="66" customWidth="1"/>
    <col min="12815" max="12815" width="17.85546875" style="66" customWidth="1"/>
    <col min="12816" max="12816" width="8" style="66" customWidth="1"/>
    <col min="12817" max="12817" width="14.28515625" style="66" customWidth="1"/>
    <col min="12818" max="12818" width="11.85546875" style="66" customWidth="1"/>
    <col min="12819" max="13056" width="6.7109375" style="66"/>
    <col min="13057" max="13057" width="59.28515625" style="66" customWidth="1"/>
    <col min="13058" max="13058" width="21.42578125" style="66" customWidth="1"/>
    <col min="13059" max="13059" width="15.140625" style="66" customWidth="1"/>
    <col min="13060" max="13060" width="16.85546875" style="66" customWidth="1"/>
    <col min="13061" max="13061" width="9.85546875" style="66" customWidth="1"/>
    <col min="13062" max="13062" width="20.5703125" style="66" customWidth="1"/>
    <col min="13063" max="13064" width="15.140625" style="66" customWidth="1"/>
    <col min="13065" max="13065" width="16.7109375" style="66" customWidth="1"/>
    <col min="13066" max="13066" width="9.7109375" style="66" customWidth="1"/>
    <col min="13067" max="13067" width="18.140625" style="66" customWidth="1"/>
    <col min="13068" max="13068" width="11" style="66" customWidth="1"/>
    <col min="13069" max="13069" width="19.28515625" style="66" customWidth="1"/>
    <col min="13070" max="13070" width="8.5703125" style="66" customWidth="1"/>
    <col min="13071" max="13071" width="17.85546875" style="66" customWidth="1"/>
    <col min="13072" max="13072" width="8" style="66" customWidth="1"/>
    <col min="13073" max="13073" width="14.28515625" style="66" customWidth="1"/>
    <col min="13074" max="13074" width="11.85546875" style="66" customWidth="1"/>
    <col min="13075" max="13312" width="6.7109375" style="66"/>
    <col min="13313" max="13313" width="59.28515625" style="66" customWidth="1"/>
    <col min="13314" max="13314" width="21.42578125" style="66" customWidth="1"/>
    <col min="13315" max="13315" width="15.140625" style="66" customWidth="1"/>
    <col min="13316" max="13316" width="16.85546875" style="66" customWidth="1"/>
    <col min="13317" max="13317" width="9.85546875" style="66" customWidth="1"/>
    <col min="13318" max="13318" width="20.5703125" style="66" customWidth="1"/>
    <col min="13319" max="13320" width="15.140625" style="66" customWidth="1"/>
    <col min="13321" max="13321" width="16.7109375" style="66" customWidth="1"/>
    <col min="13322" max="13322" width="9.7109375" style="66" customWidth="1"/>
    <col min="13323" max="13323" width="18.140625" style="66" customWidth="1"/>
    <col min="13324" max="13324" width="11" style="66" customWidth="1"/>
    <col min="13325" max="13325" width="19.28515625" style="66" customWidth="1"/>
    <col min="13326" max="13326" width="8.5703125" style="66" customWidth="1"/>
    <col min="13327" max="13327" width="17.85546875" style="66" customWidth="1"/>
    <col min="13328" max="13328" width="8" style="66" customWidth="1"/>
    <col min="13329" max="13329" width="14.28515625" style="66" customWidth="1"/>
    <col min="13330" max="13330" width="11.85546875" style="66" customWidth="1"/>
    <col min="13331" max="13568" width="6.7109375" style="66"/>
    <col min="13569" max="13569" width="59.28515625" style="66" customWidth="1"/>
    <col min="13570" max="13570" width="21.42578125" style="66" customWidth="1"/>
    <col min="13571" max="13571" width="15.140625" style="66" customWidth="1"/>
    <col min="13572" max="13572" width="16.85546875" style="66" customWidth="1"/>
    <col min="13573" max="13573" width="9.85546875" style="66" customWidth="1"/>
    <col min="13574" max="13574" width="20.5703125" style="66" customWidth="1"/>
    <col min="13575" max="13576" width="15.140625" style="66" customWidth="1"/>
    <col min="13577" max="13577" width="16.7109375" style="66" customWidth="1"/>
    <col min="13578" max="13578" width="9.7109375" style="66" customWidth="1"/>
    <col min="13579" max="13579" width="18.140625" style="66" customWidth="1"/>
    <col min="13580" max="13580" width="11" style="66" customWidth="1"/>
    <col min="13581" max="13581" width="19.28515625" style="66" customWidth="1"/>
    <col min="13582" max="13582" width="8.5703125" style="66" customWidth="1"/>
    <col min="13583" max="13583" width="17.85546875" style="66" customWidth="1"/>
    <col min="13584" max="13584" width="8" style="66" customWidth="1"/>
    <col min="13585" max="13585" width="14.28515625" style="66" customWidth="1"/>
    <col min="13586" max="13586" width="11.85546875" style="66" customWidth="1"/>
    <col min="13587" max="13824" width="6.7109375" style="66"/>
    <col min="13825" max="13825" width="59.28515625" style="66" customWidth="1"/>
    <col min="13826" max="13826" width="21.42578125" style="66" customWidth="1"/>
    <col min="13827" max="13827" width="15.140625" style="66" customWidth="1"/>
    <col min="13828" max="13828" width="16.85546875" style="66" customWidth="1"/>
    <col min="13829" max="13829" width="9.85546875" style="66" customWidth="1"/>
    <col min="13830" max="13830" width="20.5703125" style="66" customWidth="1"/>
    <col min="13831" max="13832" width="15.140625" style="66" customWidth="1"/>
    <col min="13833" max="13833" width="16.7109375" style="66" customWidth="1"/>
    <col min="13834" max="13834" width="9.7109375" style="66" customWidth="1"/>
    <col min="13835" max="13835" width="18.140625" style="66" customWidth="1"/>
    <col min="13836" max="13836" width="11" style="66" customWidth="1"/>
    <col min="13837" max="13837" width="19.28515625" style="66" customWidth="1"/>
    <col min="13838" max="13838" width="8.5703125" style="66" customWidth="1"/>
    <col min="13839" max="13839" width="17.85546875" style="66" customWidth="1"/>
    <col min="13840" max="13840" width="8" style="66" customWidth="1"/>
    <col min="13841" max="13841" width="14.28515625" style="66" customWidth="1"/>
    <col min="13842" max="13842" width="11.85546875" style="66" customWidth="1"/>
    <col min="13843" max="14080" width="6.7109375" style="66"/>
    <col min="14081" max="14081" width="59.28515625" style="66" customWidth="1"/>
    <col min="14082" max="14082" width="21.42578125" style="66" customWidth="1"/>
    <col min="14083" max="14083" width="15.140625" style="66" customWidth="1"/>
    <col min="14084" max="14084" width="16.85546875" style="66" customWidth="1"/>
    <col min="14085" max="14085" width="9.85546875" style="66" customWidth="1"/>
    <col min="14086" max="14086" width="20.5703125" style="66" customWidth="1"/>
    <col min="14087" max="14088" width="15.140625" style="66" customWidth="1"/>
    <col min="14089" max="14089" width="16.7109375" style="66" customWidth="1"/>
    <col min="14090" max="14090" width="9.7109375" style="66" customWidth="1"/>
    <col min="14091" max="14091" width="18.140625" style="66" customWidth="1"/>
    <col min="14092" max="14092" width="11" style="66" customWidth="1"/>
    <col min="14093" max="14093" width="19.28515625" style="66" customWidth="1"/>
    <col min="14094" max="14094" width="8.5703125" style="66" customWidth="1"/>
    <col min="14095" max="14095" width="17.85546875" style="66" customWidth="1"/>
    <col min="14096" max="14096" width="8" style="66" customWidth="1"/>
    <col min="14097" max="14097" width="14.28515625" style="66" customWidth="1"/>
    <col min="14098" max="14098" width="11.85546875" style="66" customWidth="1"/>
    <col min="14099" max="14336" width="6.7109375" style="66"/>
    <col min="14337" max="14337" width="59.28515625" style="66" customWidth="1"/>
    <col min="14338" max="14338" width="21.42578125" style="66" customWidth="1"/>
    <col min="14339" max="14339" width="15.140625" style="66" customWidth="1"/>
    <col min="14340" max="14340" width="16.85546875" style="66" customWidth="1"/>
    <col min="14341" max="14341" width="9.85546875" style="66" customWidth="1"/>
    <col min="14342" max="14342" width="20.5703125" style="66" customWidth="1"/>
    <col min="14343" max="14344" width="15.140625" style="66" customWidth="1"/>
    <col min="14345" max="14345" width="16.7109375" style="66" customWidth="1"/>
    <col min="14346" max="14346" width="9.7109375" style="66" customWidth="1"/>
    <col min="14347" max="14347" width="18.140625" style="66" customWidth="1"/>
    <col min="14348" max="14348" width="11" style="66" customWidth="1"/>
    <col min="14349" max="14349" width="19.28515625" style="66" customWidth="1"/>
    <col min="14350" max="14350" width="8.5703125" style="66" customWidth="1"/>
    <col min="14351" max="14351" width="17.85546875" style="66" customWidth="1"/>
    <col min="14352" max="14352" width="8" style="66" customWidth="1"/>
    <col min="14353" max="14353" width="14.28515625" style="66" customWidth="1"/>
    <col min="14354" max="14354" width="11.85546875" style="66" customWidth="1"/>
    <col min="14355" max="14592" width="6.7109375" style="66"/>
    <col min="14593" max="14593" width="59.28515625" style="66" customWidth="1"/>
    <col min="14594" max="14594" width="21.42578125" style="66" customWidth="1"/>
    <col min="14595" max="14595" width="15.140625" style="66" customWidth="1"/>
    <col min="14596" max="14596" width="16.85546875" style="66" customWidth="1"/>
    <col min="14597" max="14597" width="9.85546875" style="66" customWidth="1"/>
    <col min="14598" max="14598" width="20.5703125" style="66" customWidth="1"/>
    <col min="14599" max="14600" width="15.140625" style="66" customWidth="1"/>
    <col min="14601" max="14601" width="16.7109375" style="66" customWidth="1"/>
    <col min="14602" max="14602" width="9.7109375" style="66" customWidth="1"/>
    <col min="14603" max="14603" width="18.140625" style="66" customWidth="1"/>
    <col min="14604" max="14604" width="11" style="66" customWidth="1"/>
    <col min="14605" max="14605" width="19.28515625" style="66" customWidth="1"/>
    <col min="14606" max="14606" width="8.5703125" style="66" customWidth="1"/>
    <col min="14607" max="14607" width="17.85546875" style="66" customWidth="1"/>
    <col min="14608" max="14608" width="8" style="66" customWidth="1"/>
    <col min="14609" max="14609" width="14.28515625" style="66" customWidth="1"/>
    <col min="14610" max="14610" width="11.85546875" style="66" customWidth="1"/>
    <col min="14611" max="14848" width="6.7109375" style="66"/>
    <col min="14849" max="14849" width="59.28515625" style="66" customWidth="1"/>
    <col min="14850" max="14850" width="21.42578125" style="66" customWidth="1"/>
    <col min="14851" max="14851" width="15.140625" style="66" customWidth="1"/>
    <col min="14852" max="14852" width="16.85546875" style="66" customWidth="1"/>
    <col min="14853" max="14853" width="9.85546875" style="66" customWidth="1"/>
    <col min="14854" max="14854" width="20.5703125" style="66" customWidth="1"/>
    <col min="14855" max="14856" width="15.140625" style="66" customWidth="1"/>
    <col min="14857" max="14857" width="16.7109375" style="66" customWidth="1"/>
    <col min="14858" max="14858" width="9.7109375" style="66" customWidth="1"/>
    <col min="14859" max="14859" width="18.140625" style="66" customWidth="1"/>
    <col min="14860" max="14860" width="11" style="66" customWidth="1"/>
    <col min="14861" max="14861" width="19.28515625" style="66" customWidth="1"/>
    <col min="14862" max="14862" width="8.5703125" style="66" customWidth="1"/>
    <col min="14863" max="14863" width="17.85546875" style="66" customWidth="1"/>
    <col min="14864" max="14864" width="8" style="66" customWidth="1"/>
    <col min="14865" max="14865" width="14.28515625" style="66" customWidth="1"/>
    <col min="14866" max="14866" width="11.85546875" style="66" customWidth="1"/>
    <col min="14867" max="15104" width="6.7109375" style="66"/>
    <col min="15105" max="15105" width="59.28515625" style="66" customWidth="1"/>
    <col min="15106" max="15106" width="21.42578125" style="66" customWidth="1"/>
    <col min="15107" max="15107" width="15.140625" style="66" customWidth="1"/>
    <col min="15108" max="15108" width="16.85546875" style="66" customWidth="1"/>
    <col min="15109" max="15109" width="9.85546875" style="66" customWidth="1"/>
    <col min="15110" max="15110" width="20.5703125" style="66" customWidth="1"/>
    <col min="15111" max="15112" width="15.140625" style="66" customWidth="1"/>
    <col min="15113" max="15113" width="16.7109375" style="66" customWidth="1"/>
    <col min="15114" max="15114" width="9.7109375" style="66" customWidth="1"/>
    <col min="15115" max="15115" width="18.140625" style="66" customWidth="1"/>
    <col min="15116" max="15116" width="11" style="66" customWidth="1"/>
    <col min="15117" max="15117" width="19.28515625" style="66" customWidth="1"/>
    <col min="15118" max="15118" width="8.5703125" style="66" customWidth="1"/>
    <col min="15119" max="15119" width="17.85546875" style="66" customWidth="1"/>
    <col min="15120" max="15120" width="8" style="66" customWidth="1"/>
    <col min="15121" max="15121" width="14.28515625" style="66" customWidth="1"/>
    <col min="15122" max="15122" width="11.85546875" style="66" customWidth="1"/>
    <col min="15123" max="15360" width="6.7109375" style="66"/>
    <col min="15361" max="15361" width="59.28515625" style="66" customWidth="1"/>
    <col min="15362" max="15362" width="21.42578125" style="66" customWidth="1"/>
    <col min="15363" max="15363" width="15.140625" style="66" customWidth="1"/>
    <col min="15364" max="15364" width="16.85546875" style="66" customWidth="1"/>
    <col min="15365" max="15365" width="9.85546875" style="66" customWidth="1"/>
    <col min="15366" max="15366" width="20.5703125" style="66" customWidth="1"/>
    <col min="15367" max="15368" width="15.140625" style="66" customWidth="1"/>
    <col min="15369" max="15369" width="16.7109375" style="66" customWidth="1"/>
    <col min="15370" max="15370" width="9.7109375" style="66" customWidth="1"/>
    <col min="15371" max="15371" width="18.140625" style="66" customWidth="1"/>
    <col min="15372" max="15372" width="11" style="66" customWidth="1"/>
    <col min="15373" max="15373" width="19.28515625" style="66" customWidth="1"/>
    <col min="15374" max="15374" width="8.5703125" style="66" customWidth="1"/>
    <col min="15375" max="15375" width="17.85546875" style="66" customWidth="1"/>
    <col min="15376" max="15376" width="8" style="66" customWidth="1"/>
    <col min="15377" max="15377" width="14.28515625" style="66" customWidth="1"/>
    <col min="15378" max="15378" width="11.85546875" style="66" customWidth="1"/>
    <col min="15379" max="15616" width="6.7109375" style="66"/>
    <col min="15617" max="15617" width="59.28515625" style="66" customWidth="1"/>
    <col min="15618" max="15618" width="21.42578125" style="66" customWidth="1"/>
    <col min="15619" max="15619" width="15.140625" style="66" customWidth="1"/>
    <col min="15620" max="15620" width="16.85546875" style="66" customWidth="1"/>
    <col min="15621" max="15621" width="9.85546875" style="66" customWidth="1"/>
    <col min="15622" max="15622" width="20.5703125" style="66" customWidth="1"/>
    <col min="15623" max="15624" width="15.140625" style="66" customWidth="1"/>
    <col min="15625" max="15625" width="16.7109375" style="66" customWidth="1"/>
    <col min="15626" max="15626" width="9.7109375" style="66" customWidth="1"/>
    <col min="15627" max="15627" width="18.140625" style="66" customWidth="1"/>
    <col min="15628" max="15628" width="11" style="66" customWidth="1"/>
    <col min="15629" max="15629" width="19.28515625" style="66" customWidth="1"/>
    <col min="15630" max="15630" width="8.5703125" style="66" customWidth="1"/>
    <col min="15631" max="15631" width="17.85546875" style="66" customWidth="1"/>
    <col min="15632" max="15632" width="8" style="66" customWidth="1"/>
    <col min="15633" max="15633" width="14.28515625" style="66" customWidth="1"/>
    <col min="15634" max="15634" width="11.85546875" style="66" customWidth="1"/>
    <col min="15635" max="15872" width="6.7109375" style="66"/>
    <col min="15873" max="15873" width="59.28515625" style="66" customWidth="1"/>
    <col min="15874" max="15874" width="21.42578125" style="66" customWidth="1"/>
    <col min="15875" max="15875" width="15.140625" style="66" customWidth="1"/>
    <col min="15876" max="15876" width="16.85546875" style="66" customWidth="1"/>
    <col min="15877" max="15877" width="9.85546875" style="66" customWidth="1"/>
    <col min="15878" max="15878" width="20.5703125" style="66" customWidth="1"/>
    <col min="15879" max="15880" width="15.140625" style="66" customWidth="1"/>
    <col min="15881" max="15881" width="16.7109375" style="66" customWidth="1"/>
    <col min="15882" max="15882" width="9.7109375" style="66" customWidth="1"/>
    <col min="15883" max="15883" width="18.140625" style="66" customWidth="1"/>
    <col min="15884" max="15884" width="11" style="66" customWidth="1"/>
    <col min="15885" max="15885" width="19.28515625" style="66" customWidth="1"/>
    <col min="15886" max="15886" width="8.5703125" style="66" customWidth="1"/>
    <col min="15887" max="15887" width="17.85546875" style="66" customWidth="1"/>
    <col min="15888" max="15888" width="8" style="66" customWidth="1"/>
    <col min="15889" max="15889" width="14.28515625" style="66" customWidth="1"/>
    <col min="15890" max="15890" width="11.85546875" style="66" customWidth="1"/>
    <col min="15891" max="16128" width="6.7109375" style="66"/>
    <col min="16129" max="16129" width="59.28515625" style="66" customWidth="1"/>
    <col min="16130" max="16130" width="21.42578125" style="66" customWidth="1"/>
    <col min="16131" max="16131" width="15.140625" style="66" customWidth="1"/>
    <col min="16132" max="16132" width="16.85546875" style="66" customWidth="1"/>
    <col min="16133" max="16133" width="9.85546875" style="66" customWidth="1"/>
    <col min="16134" max="16134" width="20.5703125" style="66" customWidth="1"/>
    <col min="16135" max="16136" width="15.140625" style="66" customWidth="1"/>
    <col min="16137" max="16137" width="16.7109375" style="66" customWidth="1"/>
    <col min="16138" max="16138" width="9.7109375" style="66" customWidth="1"/>
    <col min="16139" max="16139" width="18.140625" style="66" customWidth="1"/>
    <col min="16140" max="16140" width="11" style="66" customWidth="1"/>
    <col min="16141" max="16141" width="19.28515625" style="66" customWidth="1"/>
    <col min="16142" max="16142" width="8.5703125" style="66" customWidth="1"/>
    <col min="16143" max="16143" width="17.85546875" style="66" customWidth="1"/>
    <col min="16144" max="16144" width="8" style="66" customWidth="1"/>
    <col min="16145" max="16145" width="14.28515625" style="66" customWidth="1"/>
    <col min="16146" max="16146" width="11.85546875" style="66" customWidth="1"/>
    <col min="16147" max="16384" width="6.7109375" style="66"/>
  </cols>
  <sheetData>
    <row r="1" spans="1:21" ht="20.25" x14ac:dyDescent="0.3">
      <c r="A1" s="630" t="s">
        <v>883</v>
      </c>
      <c r="B1" s="631"/>
      <c r="C1" s="631"/>
      <c r="D1" s="631"/>
      <c r="E1" s="631"/>
      <c r="F1" s="631"/>
      <c r="G1" s="631"/>
      <c r="H1" s="631"/>
      <c r="J1" s="631"/>
      <c r="Q1" s="632" t="s">
        <v>137</v>
      </c>
    </row>
    <row r="3" spans="1:21" ht="18.75" customHeight="1" x14ac:dyDescent="0.2">
      <c r="A3" s="1034" t="s">
        <v>381</v>
      </c>
      <c r="B3" s="1034"/>
      <c r="C3" s="1034"/>
      <c r="D3" s="1034"/>
      <c r="E3" s="1034"/>
      <c r="F3" s="1034"/>
      <c r="G3" s="1034"/>
      <c r="H3" s="1034"/>
      <c r="I3" s="1034"/>
      <c r="J3" s="1034"/>
      <c r="K3" s="1034"/>
      <c r="L3" s="1034"/>
      <c r="M3" s="1034"/>
      <c r="N3" s="1034"/>
      <c r="O3" s="1034"/>
      <c r="P3" s="1034"/>
      <c r="Q3" s="1034"/>
      <c r="R3" s="1034"/>
    </row>
    <row r="4" spans="1:21" ht="16.5" thickBot="1" x14ac:dyDescent="0.25">
      <c r="A4" s="633"/>
      <c r="B4" s="634"/>
      <c r="C4" s="634"/>
      <c r="D4" s="634"/>
      <c r="E4" s="634"/>
      <c r="F4" s="634"/>
      <c r="G4" s="634"/>
      <c r="H4" s="634"/>
      <c r="I4" s="634"/>
      <c r="J4" s="634"/>
    </row>
    <row r="5" spans="1:21" ht="16.5" customHeight="1" thickBot="1" x14ac:dyDescent="0.3">
      <c r="A5" s="635"/>
      <c r="B5" s="1023" t="s">
        <v>786</v>
      </c>
      <c r="C5" s="1024"/>
      <c r="D5" s="1024"/>
      <c r="E5" s="1025"/>
      <c r="F5" s="1026" t="s">
        <v>879</v>
      </c>
      <c r="G5" s="1027"/>
      <c r="H5" s="1027"/>
      <c r="I5" s="1027"/>
      <c r="J5" s="1027"/>
      <c r="K5" s="1027"/>
      <c r="L5" s="1027"/>
      <c r="M5" s="1027"/>
      <c r="N5" s="1027"/>
      <c r="O5" s="1027"/>
      <c r="P5" s="1027"/>
      <c r="Q5" s="1027"/>
      <c r="R5" s="1028"/>
    </row>
    <row r="6" spans="1:21" ht="16.5" thickBot="1" x14ac:dyDescent="0.3">
      <c r="A6" s="636"/>
      <c r="B6" s="683" t="s">
        <v>70</v>
      </c>
      <c r="C6" s="685" t="s">
        <v>71</v>
      </c>
      <c r="D6" s="638"/>
      <c r="E6" s="639"/>
      <c r="F6" s="683" t="s">
        <v>70</v>
      </c>
      <c r="G6" s="685" t="s">
        <v>71</v>
      </c>
      <c r="H6" s="637"/>
      <c r="I6" s="638"/>
      <c r="J6" s="639"/>
      <c r="K6" s="1029" t="s">
        <v>133</v>
      </c>
      <c r="L6" s="1030"/>
      <c r="M6" s="1030"/>
      <c r="N6" s="1030"/>
      <c r="O6" s="1030"/>
      <c r="P6" s="1030"/>
      <c r="Q6" s="1030"/>
      <c r="R6" s="1031"/>
    </row>
    <row r="7" spans="1:21" ht="16.5" customHeight="1" thickBot="1" x14ac:dyDescent="0.3">
      <c r="A7" s="645" t="s">
        <v>80</v>
      </c>
      <c r="B7" s="683" t="s">
        <v>72</v>
      </c>
      <c r="C7" s="646" t="s">
        <v>73</v>
      </c>
      <c r="D7" s="647" t="s">
        <v>74</v>
      </c>
      <c r="E7" s="639" t="s">
        <v>75</v>
      </c>
      <c r="F7" s="683" t="s">
        <v>72</v>
      </c>
      <c r="G7" s="646" t="s">
        <v>73</v>
      </c>
      <c r="H7" s="648" t="s">
        <v>142</v>
      </c>
      <c r="I7" s="647" t="s">
        <v>74</v>
      </c>
      <c r="J7" s="639" t="s">
        <v>75</v>
      </c>
      <c r="K7" s="1032" t="s">
        <v>50</v>
      </c>
      <c r="L7" s="1033"/>
      <c r="M7" s="1032" t="s">
        <v>51</v>
      </c>
      <c r="N7" s="1033"/>
      <c r="O7" s="1032" t="s">
        <v>52</v>
      </c>
      <c r="P7" s="1033"/>
      <c r="Q7" s="1032" t="s">
        <v>172</v>
      </c>
      <c r="R7" s="1033"/>
    </row>
    <row r="8" spans="1:21" x14ac:dyDescent="0.25">
      <c r="A8" s="636"/>
      <c r="B8" s="683" t="s">
        <v>76</v>
      </c>
      <c r="C8" s="646" t="s">
        <v>277</v>
      </c>
      <c r="D8" s="647" t="s">
        <v>78</v>
      </c>
      <c r="E8" s="639" t="s">
        <v>371</v>
      </c>
      <c r="F8" s="683" t="s">
        <v>76</v>
      </c>
      <c r="G8" s="646" t="s">
        <v>277</v>
      </c>
      <c r="H8" s="649" t="s">
        <v>273</v>
      </c>
      <c r="I8" s="647" t="s">
        <v>78</v>
      </c>
      <c r="J8" s="639" t="s">
        <v>372</v>
      </c>
      <c r="K8" s="650" t="s">
        <v>74</v>
      </c>
      <c r="L8" s="639" t="s">
        <v>75</v>
      </c>
      <c r="M8" s="650" t="s">
        <v>74</v>
      </c>
      <c r="N8" s="639" t="s">
        <v>75</v>
      </c>
      <c r="O8" s="650" t="s">
        <v>74</v>
      </c>
      <c r="P8" s="639" t="s">
        <v>75</v>
      </c>
      <c r="Q8" s="650" t="s">
        <v>74</v>
      </c>
      <c r="R8" s="651" t="s">
        <v>75</v>
      </c>
    </row>
    <row r="9" spans="1:21" x14ac:dyDescent="0.25">
      <c r="A9" s="645"/>
      <c r="B9" s="683" t="s">
        <v>81</v>
      </c>
      <c r="C9" s="646" t="s">
        <v>257</v>
      </c>
      <c r="D9" s="652"/>
      <c r="E9" s="639"/>
      <c r="F9" s="683" t="s">
        <v>81</v>
      </c>
      <c r="G9" s="646" t="s">
        <v>257</v>
      </c>
      <c r="H9" s="649" t="s">
        <v>274</v>
      </c>
      <c r="I9" s="652"/>
      <c r="J9" s="639"/>
      <c r="K9" s="650" t="s">
        <v>78</v>
      </c>
      <c r="L9" s="639" t="s">
        <v>371</v>
      </c>
      <c r="M9" s="650" t="s">
        <v>78</v>
      </c>
      <c r="N9" s="639" t="s">
        <v>371</v>
      </c>
      <c r="O9" s="650" t="s">
        <v>78</v>
      </c>
      <c r="P9" s="639" t="s">
        <v>371</v>
      </c>
      <c r="Q9" s="650" t="s">
        <v>78</v>
      </c>
      <c r="R9" s="651" t="s">
        <v>371</v>
      </c>
    </row>
    <row r="10" spans="1:21" x14ac:dyDescent="0.25">
      <c r="A10" s="636"/>
      <c r="B10" s="683" t="s">
        <v>64</v>
      </c>
      <c r="C10" s="646" t="s">
        <v>64</v>
      </c>
      <c r="D10" s="647" t="s">
        <v>64</v>
      </c>
      <c r="E10" s="639"/>
      <c r="F10" s="683" t="s">
        <v>64</v>
      </c>
      <c r="G10" s="646" t="s">
        <v>64</v>
      </c>
      <c r="H10" s="649" t="s">
        <v>64</v>
      </c>
      <c r="I10" s="647" t="s">
        <v>64</v>
      </c>
      <c r="J10" s="639"/>
      <c r="K10" s="650" t="s">
        <v>64</v>
      </c>
      <c r="L10" s="639"/>
      <c r="M10" s="650" t="s">
        <v>64</v>
      </c>
      <c r="N10" s="639"/>
      <c r="O10" s="650" t="s">
        <v>64</v>
      </c>
      <c r="P10" s="639"/>
      <c r="Q10" s="650" t="s">
        <v>64</v>
      </c>
      <c r="R10" s="651"/>
    </row>
    <row r="11" spans="1:21" ht="16.5" thickBot="1" x14ac:dyDescent="0.3">
      <c r="A11" s="686"/>
      <c r="B11" s="687">
        <v>1</v>
      </c>
      <c r="C11" s="688">
        <v>2</v>
      </c>
      <c r="D11" s="689">
        <v>3</v>
      </c>
      <c r="E11" s="690">
        <v>4</v>
      </c>
      <c r="F11" s="687">
        <v>6</v>
      </c>
      <c r="G11" s="690">
        <v>7</v>
      </c>
      <c r="H11" s="690">
        <v>8</v>
      </c>
      <c r="I11" s="690">
        <v>9</v>
      </c>
      <c r="J11" s="690">
        <v>10</v>
      </c>
      <c r="K11" s="687">
        <v>11</v>
      </c>
      <c r="L11" s="691">
        <v>12</v>
      </c>
      <c r="M11" s="687">
        <v>13</v>
      </c>
      <c r="N11" s="691">
        <v>14</v>
      </c>
      <c r="O11" s="687">
        <v>15</v>
      </c>
      <c r="P11" s="691">
        <v>16</v>
      </c>
      <c r="Q11" s="689">
        <v>17</v>
      </c>
      <c r="R11" s="692">
        <v>18</v>
      </c>
    </row>
    <row r="12" spans="1:21" ht="18.95" customHeight="1" x14ac:dyDescent="0.25">
      <c r="A12" s="660" t="s">
        <v>298</v>
      </c>
      <c r="B12" s="661">
        <v>107148898</v>
      </c>
      <c r="C12" s="662">
        <v>2558335</v>
      </c>
      <c r="D12" s="662">
        <v>104590563</v>
      </c>
      <c r="E12" s="663">
        <v>297</v>
      </c>
      <c r="F12" s="661">
        <v>107148898</v>
      </c>
      <c r="G12" s="662">
        <v>2558335</v>
      </c>
      <c r="H12" s="662">
        <v>0</v>
      </c>
      <c r="I12" s="662">
        <v>104590563</v>
      </c>
      <c r="J12" s="663">
        <v>297</v>
      </c>
      <c r="K12" s="664">
        <v>104590563</v>
      </c>
      <c r="L12" s="665">
        <v>297</v>
      </c>
      <c r="M12" s="664">
        <v>0</v>
      </c>
      <c r="N12" s="665">
        <v>0</v>
      </c>
      <c r="O12" s="664">
        <v>0</v>
      </c>
      <c r="P12" s="665">
        <v>0</v>
      </c>
      <c r="Q12" s="664">
        <v>0</v>
      </c>
      <c r="R12" s="665">
        <v>0</v>
      </c>
      <c r="U12" s="360"/>
    </row>
    <row r="13" spans="1:21" ht="18.95" customHeight="1" x14ac:dyDescent="0.25">
      <c r="A13" s="666" t="s">
        <v>84</v>
      </c>
      <c r="B13" s="667">
        <v>0</v>
      </c>
      <c r="C13" s="668">
        <v>0</v>
      </c>
      <c r="D13" s="668">
        <v>0</v>
      </c>
      <c r="E13" s="669">
        <v>0</v>
      </c>
      <c r="F13" s="667">
        <v>0</v>
      </c>
      <c r="G13" s="668">
        <v>0</v>
      </c>
      <c r="H13" s="668">
        <v>0</v>
      </c>
      <c r="I13" s="668">
        <v>0</v>
      </c>
      <c r="J13" s="669">
        <v>0</v>
      </c>
      <c r="K13" s="670">
        <v>0</v>
      </c>
      <c r="L13" s="671">
        <v>0</v>
      </c>
      <c r="M13" s="670">
        <v>0</v>
      </c>
      <c r="N13" s="671">
        <v>0</v>
      </c>
      <c r="O13" s="670">
        <v>0</v>
      </c>
      <c r="P13" s="671">
        <v>0</v>
      </c>
      <c r="Q13" s="670">
        <v>0</v>
      </c>
      <c r="R13" s="671">
        <v>0</v>
      </c>
      <c r="U13" s="360"/>
    </row>
    <row r="14" spans="1:21" ht="18.95" customHeight="1" x14ac:dyDescent="0.25">
      <c r="A14" s="666" t="s">
        <v>85</v>
      </c>
      <c r="B14" s="667">
        <v>0</v>
      </c>
      <c r="C14" s="668">
        <v>0</v>
      </c>
      <c r="D14" s="668">
        <v>0</v>
      </c>
      <c r="E14" s="669">
        <v>0</v>
      </c>
      <c r="F14" s="667">
        <v>0</v>
      </c>
      <c r="G14" s="668">
        <v>0</v>
      </c>
      <c r="H14" s="668">
        <v>0</v>
      </c>
      <c r="I14" s="668">
        <v>0</v>
      </c>
      <c r="J14" s="669">
        <v>0</v>
      </c>
      <c r="K14" s="670">
        <v>0</v>
      </c>
      <c r="L14" s="671">
        <v>0</v>
      </c>
      <c r="M14" s="670">
        <v>0</v>
      </c>
      <c r="N14" s="671">
        <v>0</v>
      </c>
      <c r="O14" s="670">
        <v>0</v>
      </c>
      <c r="P14" s="671">
        <v>0</v>
      </c>
      <c r="Q14" s="670">
        <v>0</v>
      </c>
      <c r="R14" s="671">
        <v>0</v>
      </c>
      <c r="U14" s="360"/>
    </row>
    <row r="15" spans="1:21" ht="18.95" customHeight="1" x14ac:dyDescent="0.25">
      <c r="A15" s="666" t="s">
        <v>86</v>
      </c>
      <c r="B15" s="667">
        <v>0</v>
      </c>
      <c r="C15" s="668">
        <v>0</v>
      </c>
      <c r="D15" s="668">
        <v>0</v>
      </c>
      <c r="E15" s="669">
        <v>0</v>
      </c>
      <c r="F15" s="667">
        <v>0</v>
      </c>
      <c r="G15" s="668">
        <v>0</v>
      </c>
      <c r="H15" s="668">
        <v>0</v>
      </c>
      <c r="I15" s="668">
        <v>0</v>
      </c>
      <c r="J15" s="669">
        <v>0</v>
      </c>
      <c r="K15" s="670">
        <v>0</v>
      </c>
      <c r="L15" s="671">
        <v>0</v>
      </c>
      <c r="M15" s="670">
        <v>0</v>
      </c>
      <c r="N15" s="671">
        <v>0</v>
      </c>
      <c r="O15" s="670">
        <v>0</v>
      </c>
      <c r="P15" s="671">
        <v>0</v>
      </c>
      <c r="Q15" s="670">
        <v>0</v>
      </c>
      <c r="R15" s="671">
        <v>0</v>
      </c>
      <c r="U15" s="360"/>
    </row>
    <row r="16" spans="1:21" ht="18.95" customHeight="1" x14ac:dyDescent="0.25">
      <c r="A16" s="666" t="s">
        <v>93</v>
      </c>
      <c r="B16" s="667">
        <v>36921094</v>
      </c>
      <c r="C16" s="668">
        <v>1421992</v>
      </c>
      <c r="D16" s="668">
        <v>35499102</v>
      </c>
      <c r="E16" s="669">
        <v>89</v>
      </c>
      <c r="F16" s="667">
        <v>39229455</v>
      </c>
      <c r="G16" s="668">
        <v>1421992</v>
      </c>
      <c r="H16" s="668">
        <v>0</v>
      </c>
      <c r="I16" s="668">
        <v>37807463</v>
      </c>
      <c r="J16" s="669">
        <v>89</v>
      </c>
      <c r="K16" s="670">
        <v>37807463</v>
      </c>
      <c r="L16" s="671">
        <v>89</v>
      </c>
      <c r="M16" s="670">
        <v>0</v>
      </c>
      <c r="N16" s="671">
        <v>0</v>
      </c>
      <c r="O16" s="670">
        <v>0</v>
      </c>
      <c r="P16" s="671">
        <v>0</v>
      </c>
      <c r="Q16" s="670">
        <v>0</v>
      </c>
      <c r="R16" s="671">
        <v>0</v>
      </c>
      <c r="U16" s="360"/>
    </row>
    <row r="17" spans="1:21" ht="18.95" customHeight="1" x14ac:dyDescent="0.25">
      <c r="A17" s="666" t="s">
        <v>87</v>
      </c>
      <c r="B17" s="667">
        <v>387663191</v>
      </c>
      <c r="C17" s="668">
        <v>18035807</v>
      </c>
      <c r="D17" s="668">
        <v>369627384</v>
      </c>
      <c r="E17" s="669">
        <v>1033</v>
      </c>
      <c r="F17" s="667">
        <v>413612036</v>
      </c>
      <c r="G17" s="668">
        <v>18035807</v>
      </c>
      <c r="H17" s="668">
        <v>0</v>
      </c>
      <c r="I17" s="668">
        <v>395576229</v>
      </c>
      <c r="J17" s="669">
        <v>1033</v>
      </c>
      <c r="K17" s="670">
        <v>395576229</v>
      </c>
      <c r="L17" s="671">
        <v>1033</v>
      </c>
      <c r="M17" s="670">
        <v>0</v>
      </c>
      <c r="N17" s="671">
        <v>0</v>
      </c>
      <c r="O17" s="670">
        <v>0</v>
      </c>
      <c r="P17" s="671">
        <v>0</v>
      </c>
      <c r="Q17" s="670">
        <v>0</v>
      </c>
      <c r="R17" s="671">
        <v>0</v>
      </c>
      <c r="U17" s="360"/>
    </row>
    <row r="18" spans="1:21" ht="18.95" customHeight="1" x14ac:dyDescent="0.25">
      <c r="A18" s="666" t="s">
        <v>94</v>
      </c>
      <c r="B18" s="667">
        <v>0</v>
      </c>
      <c r="C18" s="668">
        <v>0</v>
      </c>
      <c r="D18" s="668">
        <v>0</v>
      </c>
      <c r="E18" s="669">
        <v>0</v>
      </c>
      <c r="F18" s="667">
        <v>0</v>
      </c>
      <c r="G18" s="668">
        <v>0</v>
      </c>
      <c r="H18" s="668">
        <v>0</v>
      </c>
      <c r="I18" s="668">
        <v>0</v>
      </c>
      <c r="J18" s="669">
        <v>0</v>
      </c>
      <c r="K18" s="670">
        <v>0</v>
      </c>
      <c r="L18" s="671">
        <v>0</v>
      </c>
      <c r="M18" s="670">
        <v>0</v>
      </c>
      <c r="N18" s="671">
        <v>0</v>
      </c>
      <c r="O18" s="670">
        <v>0</v>
      </c>
      <c r="P18" s="671">
        <v>0</v>
      </c>
      <c r="Q18" s="670">
        <v>0</v>
      </c>
      <c r="R18" s="671">
        <v>0</v>
      </c>
      <c r="U18" s="360"/>
    </row>
    <row r="19" spans="1:21" ht="18.95" customHeight="1" x14ac:dyDescent="0.25">
      <c r="A19" s="666" t="s">
        <v>88</v>
      </c>
      <c r="B19" s="667">
        <v>0</v>
      </c>
      <c r="C19" s="668">
        <v>0</v>
      </c>
      <c r="D19" s="668">
        <v>0</v>
      </c>
      <c r="E19" s="669">
        <v>0</v>
      </c>
      <c r="F19" s="667">
        <v>0</v>
      </c>
      <c r="G19" s="668">
        <v>0</v>
      </c>
      <c r="H19" s="668">
        <v>0</v>
      </c>
      <c r="I19" s="668">
        <v>0</v>
      </c>
      <c r="J19" s="669">
        <v>0</v>
      </c>
      <c r="K19" s="670">
        <v>0</v>
      </c>
      <c r="L19" s="671">
        <v>0</v>
      </c>
      <c r="M19" s="670">
        <v>0</v>
      </c>
      <c r="N19" s="671">
        <v>0</v>
      </c>
      <c r="O19" s="670">
        <v>0</v>
      </c>
      <c r="P19" s="671">
        <v>0</v>
      </c>
      <c r="Q19" s="670">
        <v>0</v>
      </c>
      <c r="R19" s="671">
        <v>0</v>
      </c>
      <c r="U19" s="360"/>
    </row>
    <row r="20" spans="1:21" ht="18.95" customHeight="1" x14ac:dyDescent="0.25">
      <c r="A20" s="666" t="s">
        <v>205</v>
      </c>
      <c r="B20" s="667">
        <v>0</v>
      </c>
      <c r="C20" s="668">
        <v>0</v>
      </c>
      <c r="D20" s="668">
        <v>0</v>
      </c>
      <c r="E20" s="669">
        <v>0</v>
      </c>
      <c r="F20" s="667">
        <v>0</v>
      </c>
      <c r="G20" s="668">
        <v>0</v>
      </c>
      <c r="H20" s="668">
        <v>0</v>
      </c>
      <c r="I20" s="668">
        <v>0</v>
      </c>
      <c r="J20" s="669">
        <v>0</v>
      </c>
      <c r="K20" s="670">
        <v>0</v>
      </c>
      <c r="L20" s="671">
        <v>0</v>
      </c>
      <c r="M20" s="670">
        <v>0</v>
      </c>
      <c r="N20" s="671">
        <v>0</v>
      </c>
      <c r="O20" s="670">
        <v>0</v>
      </c>
      <c r="P20" s="671">
        <v>0</v>
      </c>
      <c r="Q20" s="670">
        <v>0</v>
      </c>
      <c r="R20" s="671">
        <v>0</v>
      </c>
      <c r="U20" s="360"/>
    </row>
    <row r="21" spans="1:21" ht="18.95" customHeight="1" x14ac:dyDescent="0.25">
      <c r="A21" s="666" t="s">
        <v>95</v>
      </c>
      <c r="B21" s="667">
        <v>274882368</v>
      </c>
      <c r="C21" s="668">
        <v>3232525</v>
      </c>
      <c r="D21" s="668">
        <v>271649843</v>
      </c>
      <c r="E21" s="669">
        <v>823.25</v>
      </c>
      <c r="F21" s="667">
        <v>300901888</v>
      </c>
      <c r="G21" s="668">
        <v>1432139</v>
      </c>
      <c r="H21" s="668">
        <v>0</v>
      </c>
      <c r="I21" s="668">
        <v>299469749</v>
      </c>
      <c r="J21" s="669">
        <v>823</v>
      </c>
      <c r="K21" s="670">
        <v>299469749</v>
      </c>
      <c r="L21" s="671">
        <v>823</v>
      </c>
      <c r="M21" s="670">
        <v>0</v>
      </c>
      <c r="N21" s="671">
        <v>0</v>
      </c>
      <c r="O21" s="670">
        <v>0</v>
      </c>
      <c r="P21" s="671">
        <v>0</v>
      </c>
      <c r="Q21" s="670">
        <v>0</v>
      </c>
      <c r="R21" s="671">
        <v>0</v>
      </c>
      <c r="U21" s="360"/>
    </row>
    <row r="22" spans="1:21" ht="18.95" customHeight="1" x14ac:dyDescent="0.25">
      <c r="A22" s="666" t="s">
        <v>206</v>
      </c>
      <c r="B22" s="667">
        <v>325439218</v>
      </c>
      <c r="C22" s="668">
        <v>9470391</v>
      </c>
      <c r="D22" s="668">
        <v>315968827</v>
      </c>
      <c r="E22" s="669">
        <v>1022</v>
      </c>
      <c r="F22" s="667">
        <v>350157979</v>
      </c>
      <c r="G22" s="668">
        <v>9470391</v>
      </c>
      <c r="H22" s="668">
        <v>0</v>
      </c>
      <c r="I22" s="668">
        <v>340687588</v>
      </c>
      <c r="J22" s="669">
        <v>991</v>
      </c>
      <c r="K22" s="670">
        <v>340687588</v>
      </c>
      <c r="L22" s="671">
        <v>991</v>
      </c>
      <c r="M22" s="670">
        <v>0</v>
      </c>
      <c r="N22" s="671">
        <v>0</v>
      </c>
      <c r="O22" s="670">
        <v>0</v>
      </c>
      <c r="P22" s="671">
        <v>0</v>
      </c>
      <c r="Q22" s="670">
        <v>0</v>
      </c>
      <c r="R22" s="671">
        <v>0</v>
      </c>
      <c r="U22" s="360"/>
    </row>
    <row r="23" spans="1:21" ht="18.95" customHeight="1" x14ac:dyDescent="0.25">
      <c r="A23" s="666" t="s">
        <v>96</v>
      </c>
      <c r="B23" s="667">
        <v>736067066</v>
      </c>
      <c r="C23" s="668">
        <v>20249069</v>
      </c>
      <c r="D23" s="668">
        <v>715817997</v>
      </c>
      <c r="E23" s="669">
        <v>1715</v>
      </c>
      <c r="F23" s="667">
        <v>795913022</v>
      </c>
      <c r="G23" s="668">
        <v>20425368</v>
      </c>
      <c r="H23" s="668">
        <v>0</v>
      </c>
      <c r="I23" s="668">
        <v>775487654</v>
      </c>
      <c r="J23" s="669">
        <v>1699.67</v>
      </c>
      <c r="K23" s="670">
        <v>775487654</v>
      </c>
      <c r="L23" s="671">
        <v>1699.67</v>
      </c>
      <c r="M23" s="670">
        <v>0</v>
      </c>
      <c r="N23" s="671">
        <v>0</v>
      </c>
      <c r="O23" s="670">
        <v>0</v>
      </c>
      <c r="P23" s="671">
        <v>0</v>
      </c>
      <c r="Q23" s="670">
        <v>0</v>
      </c>
      <c r="R23" s="671">
        <v>0</v>
      </c>
      <c r="U23" s="360"/>
    </row>
    <row r="24" spans="1:21" ht="18.95" customHeight="1" x14ac:dyDescent="0.25">
      <c r="A24" s="666" t="s">
        <v>207</v>
      </c>
      <c r="B24" s="667">
        <v>370379480</v>
      </c>
      <c r="C24" s="668">
        <v>35337065</v>
      </c>
      <c r="D24" s="668">
        <v>335042415</v>
      </c>
      <c r="E24" s="669">
        <v>652</v>
      </c>
      <c r="F24" s="667">
        <v>402219295</v>
      </c>
      <c r="G24" s="668">
        <v>37161281</v>
      </c>
      <c r="H24" s="668">
        <v>0</v>
      </c>
      <c r="I24" s="668">
        <v>365058014</v>
      </c>
      <c r="J24" s="669">
        <v>646</v>
      </c>
      <c r="K24" s="670">
        <v>48905107</v>
      </c>
      <c r="L24" s="671">
        <v>77</v>
      </c>
      <c r="M24" s="670">
        <v>0</v>
      </c>
      <c r="N24" s="671">
        <v>0</v>
      </c>
      <c r="O24" s="670">
        <v>316152907</v>
      </c>
      <c r="P24" s="671">
        <v>569</v>
      </c>
      <c r="Q24" s="670">
        <v>0</v>
      </c>
      <c r="R24" s="671">
        <v>0</v>
      </c>
      <c r="U24" s="360"/>
    </row>
    <row r="25" spans="1:21" ht="18.95" customHeight="1" x14ac:dyDescent="0.25">
      <c r="A25" s="666" t="s">
        <v>208</v>
      </c>
      <c r="B25" s="667">
        <v>0</v>
      </c>
      <c r="C25" s="668">
        <v>0</v>
      </c>
      <c r="D25" s="668">
        <v>0</v>
      </c>
      <c r="E25" s="669">
        <v>0</v>
      </c>
      <c r="F25" s="667">
        <v>0</v>
      </c>
      <c r="G25" s="668">
        <v>0</v>
      </c>
      <c r="H25" s="668">
        <v>0</v>
      </c>
      <c r="I25" s="668">
        <v>0</v>
      </c>
      <c r="J25" s="669">
        <v>0</v>
      </c>
      <c r="K25" s="670">
        <v>0</v>
      </c>
      <c r="L25" s="671">
        <v>0</v>
      </c>
      <c r="M25" s="670">
        <v>0</v>
      </c>
      <c r="N25" s="671">
        <v>0</v>
      </c>
      <c r="O25" s="670">
        <v>0</v>
      </c>
      <c r="P25" s="671">
        <v>0</v>
      </c>
      <c r="Q25" s="670">
        <v>0</v>
      </c>
      <c r="R25" s="671">
        <v>0</v>
      </c>
      <c r="U25" s="360"/>
    </row>
    <row r="26" spans="1:21" ht="18.95" customHeight="1" x14ac:dyDescent="0.25">
      <c r="A26" s="666" t="s">
        <v>97</v>
      </c>
      <c r="B26" s="667">
        <v>257207341</v>
      </c>
      <c r="C26" s="668">
        <v>21000226</v>
      </c>
      <c r="D26" s="668">
        <v>236207115</v>
      </c>
      <c r="E26" s="669">
        <v>494</v>
      </c>
      <c r="F26" s="667">
        <v>280173207</v>
      </c>
      <c r="G26" s="668">
        <v>21000226</v>
      </c>
      <c r="H26" s="668">
        <v>0</v>
      </c>
      <c r="I26" s="668">
        <v>259172981</v>
      </c>
      <c r="J26" s="669">
        <v>497</v>
      </c>
      <c r="K26" s="670">
        <v>167401352</v>
      </c>
      <c r="L26" s="671">
        <v>327</v>
      </c>
      <c r="M26" s="670">
        <v>0</v>
      </c>
      <c r="N26" s="671">
        <v>0</v>
      </c>
      <c r="O26" s="670">
        <v>91771629</v>
      </c>
      <c r="P26" s="671">
        <v>170</v>
      </c>
      <c r="Q26" s="670">
        <v>0</v>
      </c>
      <c r="R26" s="671">
        <v>0</v>
      </c>
      <c r="U26" s="360"/>
    </row>
    <row r="27" spans="1:21" ht="18.95" customHeight="1" x14ac:dyDescent="0.25">
      <c r="A27" s="666" t="s">
        <v>209</v>
      </c>
      <c r="B27" s="667">
        <v>31524154</v>
      </c>
      <c r="C27" s="668">
        <v>1432579</v>
      </c>
      <c r="D27" s="668">
        <v>30091575</v>
      </c>
      <c r="E27" s="669">
        <v>90</v>
      </c>
      <c r="F27" s="667">
        <v>34285652</v>
      </c>
      <c r="G27" s="668">
        <v>1432579</v>
      </c>
      <c r="H27" s="668">
        <v>0</v>
      </c>
      <c r="I27" s="668">
        <v>32853073</v>
      </c>
      <c r="J27" s="669">
        <v>84</v>
      </c>
      <c r="K27" s="670">
        <v>32853073</v>
      </c>
      <c r="L27" s="671">
        <v>84</v>
      </c>
      <c r="M27" s="670">
        <v>0</v>
      </c>
      <c r="N27" s="671">
        <v>0</v>
      </c>
      <c r="O27" s="670">
        <v>0</v>
      </c>
      <c r="P27" s="671">
        <v>0</v>
      </c>
      <c r="Q27" s="670">
        <v>0</v>
      </c>
      <c r="R27" s="671">
        <v>0</v>
      </c>
      <c r="U27" s="360"/>
    </row>
    <row r="28" spans="1:21" ht="18.95" customHeight="1" x14ac:dyDescent="0.25">
      <c r="A28" s="666" t="s">
        <v>210</v>
      </c>
      <c r="B28" s="667">
        <v>0</v>
      </c>
      <c r="C28" s="668">
        <v>0</v>
      </c>
      <c r="D28" s="668">
        <v>0</v>
      </c>
      <c r="E28" s="669">
        <v>0</v>
      </c>
      <c r="F28" s="667">
        <v>0</v>
      </c>
      <c r="G28" s="668">
        <v>0</v>
      </c>
      <c r="H28" s="668">
        <v>0</v>
      </c>
      <c r="I28" s="668">
        <v>0</v>
      </c>
      <c r="J28" s="669">
        <v>0</v>
      </c>
      <c r="K28" s="670">
        <v>0</v>
      </c>
      <c r="L28" s="671">
        <v>0</v>
      </c>
      <c r="M28" s="670">
        <v>0</v>
      </c>
      <c r="N28" s="671">
        <v>0</v>
      </c>
      <c r="O28" s="670">
        <v>0</v>
      </c>
      <c r="P28" s="671">
        <v>0</v>
      </c>
      <c r="Q28" s="670">
        <v>0</v>
      </c>
      <c r="R28" s="671">
        <v>0</v>
      </c>
      <c r="U28" s="360"/>
    </row>
    <row r="29" spans="1:21" ht="18.95" customHeight="1" x14ac:dyDescent="0.25">
      <c r="A29" s="666" t="s">
        <v>98</v>
      </c>
      <c r="B29" s="667">
        <v>230730882</v>
      </c>
      <c r="C29" s="668">
        <v>8055896</v>
      </c>
      <c r="D29" s="668">
        <v>222674986</v>
      </c>
      <c r="E29" s="669">
        <v>549.5</v>
      </c>
      <c r="F29" s="667">
        <v>246965648</v>
      </c>
      <c r="G29" s="668">
        <v>8055896</v>
      </c>
      <c r="H29" s="668">
        <v>0</v>
      </c>
      <c r="I29" s="668">
        <v>238909752</v>
      </c>
      <c r="J29" s="669">
        <v>539.5</v>
      </c>
      <c r="K29" s="670">
        <v>238909752</v>
      </c>
      <c r="L29" s="671">
        <v>539.5</v>
      </c>
      <c r="M29" s="670">
        <v>0</v>
      </c>
      <c r="N29" s="671">
        <v>0</v>
      </c>
      <c r="O29" s="670">
        <v>0</v>
      </c>
      <c r="P29" s="671">
        <v>0</v>
      </c>
      <c r="Q29" s="670">
        <v>0</v>
      </c>
      <c r="R29" s="671">
        <v>0</v>
      </c>
      <c r="U29" s="360"/>
    </row>
    <row r="30" spans="1:21" ht="18.95" customHeight="1" x14ac:dyDescent="0.25">
      <c r="A30" s="666" t="s">
        <v>310</v>
      </c>
      <c r="B30" s="667">
        <v>98506004570</v>
      </c>
      <c r="C30" s="668">
        <v>1007627820</v>
      </c>
      <c r="D30" s="668">
        <v>97498376750</v>
      </c>
      <c r="E30" s="669">
        <v>247936.8</v>
      </c>
      <c r="F30" s="667">
        <v>110549586758</v>
      </c>
      <c r="G30" s="668">
        <v>1156354543</v>
      </c>
      <c r="H30" s="668">
        <v>0</v>
      </c>
      <c r="I30" s="668">
        <v>109393232215</v>
      </c>
      <c r="J30" s="669">
        <v>253872.7</v>
      </c>
      <c r="K30" s="670">
        <v>109393232215</v>
      </c>
      <c r="L30" s="671">
        <v>253872.7</v>
      </c>
      <c r="M30" s="670">
        <v>0</v>
      </c>
      <c r="N30" s="671">
        <v>0</v>
      </c>
      <c r="O30" s="670">
        <v>0</v>
      </c>
      <c r="P30" s="671">
        <v>0</v>
      </c>
      <c r="Q30" s="670">
        <v>0</v>
      </c>
      <c r="R30" s="671">
        <v>0</v>
      </c>
      <c r="U30" s="360"/>
    </row>
    <row r="31" spans="1:21" ht="18.95" hidden="1" customHeight="1" x14ac:dyDescent="0.25">
      <c r="A31" s="666" t="s">
        <v>400</v>
      </c>
      <c r="B31" s="667"/>
      <c r="C31" s="668"/>
      <c r="D31" s="668"/>
      <c r="E31" s="669"/>
      <c r="F31" s="667"/>
      <c r="G31" s="668"/>
      <c r="H31" s="668"/>
      <c r="I31" s="668"/>
      <c r="J31" s="669"/>
      <c r="K31" s="670"/>
      <c r="L31" s="671"/>
      <c r="M31" s="670"/>
      <c r="N31" s="671"/>
      <c r="O31" s="670"/>
      <c r="P31" s="671"/>
      <c r="Q31" s="670"/>
      <c r="R31" s="671"/>
      <c r="U31" s="360"/>
    </row>
    <row r="32" spans="1:21" ht="18.95" hidden="1" customHeight="1" x14ac:dyDescent="0.25">
      <c r="A32" s="666" t="s">
        <v>134</v>
      </c>
      <c r="B32" s="667">
        <v>648947357</v>
      </c>
      <c r="C32" s="668">
        <v>258663670</v>
      </c>
      <c r="D32" s="668">
        <v>390283687</v>
      </c>
      <c r="E32" s="669">
        <v>1044.8</v>
      </c>
      <c r="F32" s="667">
        <v>661743098</v>
      </c>
      <c r="G32" s="668">
        <v>243890393</v>
      </c>
      <c r="H32" s="668">
        <v>0</v>
      </c>
      <c r="I32" s="668">
        <v>417852705</v>
      </c>
      <c r="J32" s="669">
        <v>934.7</v>
      </c>
      <c r="K32" s="670">
        <v>417852705</v>
      </c>
      <c r="L32" s="671">
        <v>934.7</v>
      </c>
      <c r="M32" s="670">
        <v>0</v>
      </c>
      <c r="N32" s="671">
        <v>0</v>
      </c>
      <c r="O32" s="670">
        <v>0</v>
      </c>
      <c r="P32" s="671">
        <v>0</v>
      </c>
      <c r="Q32" s="670">
        <v>0</v>
      </c>
      <c r="R32" s="671">
        <v>0</v>
      </c>
      <c r="U32" s="360"/>
    </row>
    <row r="33" spans="1:21" ht="18.95" hidden="1" customHeight="1" x14ac:dyDescent="0.25">
      <c r="A33" s="666" t="s">
        <v>135</v>
      </c>
      <c r="B33" s="667">
        <v>95852960619</v>
      </c>
      <c r="C33" s="668">
        <v>735106454</v>
      </c>
      <c r="D33" s="668">
        <v>95117854165</v>
      </c>
      <c r="E33" s="669">
        <v>242497</v>
      </c>
      <c r="F33" s="667">
        <v>107677625004</v>
      </c>
      <c r="G33" s="668">
        <v>895106454</v>
      </c>
      <c r="H33" s="668">
        <v>0</v>
      </c>
      <c r="I33" s="668">
        <v>106782518550</v>
      </c>
      <c r="J33" s="669">
        <v>248481.5</v>
      </c>
      <c r="K33" s="670">
        <v>106782518550</v>
      </c>
      <c r="L33" s="671">
        <v>248481.5</v>
      </c>
      <c r="M33" s="670">
        <v>0</v>
      </c>
      <c r="N33" s="671">
        <v>0</v>
      </c>
      <c r="O33" s="670">
        <v>0</v>
      </c>
      <c r="P33" s="671">
        <v>0</v>
      </c>
      <c r="Q33" s="670">
        <v>0</v>
      </c>
      <c r="R33" s="671">
        <v>0</v>
      </c>
      <c r="U33" s="360"/>
    </row>
    <row r="34" spans="1:21" ht="18.95" hidden="1" customHeight="1" x14ac:dyDescent="0.25">
      <c r="A34" s="666" t="s">
        <v>136</v>
      </c>
      <c r="B34" s="667">
        <v>2004096594</v>
      </c>
      <c r="C34" s="668">
        <v>13857696</v>
      </c>
      <c r="D34" s="668">
        <v>1990238898</v>
      </c>
      <c r="E34" s="669">
        <v>4395</v>
      </c>
      <c r="F34" s="667">
        <v>2210218656</v>
      </c>
      <c r="G34" s="668">
        <v>17357696</v>
      </c>
      <c r="H34" s="668">
        <v>0</v>
      </c>
      <c r="I34" s="668">
        <v>2192860960</v>
      </c>
      <c r="J34" s="669">
        <v>4456.5</v>
      </c>
      <c r="K34" s="670">
        <v>2192860960</v>
      </c>
      <c r="L34" s="671">
        <v>4456.5</v>
      </c>
      <c r="M34" s="670">
        <v>0</v>
      </c>
      <c r="N34" s="671">
        <v>0</v>
      </c>
      <c r="O34" s="670">
        <v>0</v>
      </c>
      <c r="P34" s="671">
        <v>0</v>
      </c>
      <c r="Q34" s="670">
        <v>0</v>
      </c>
      <c r="R34" s="671">
        <v>0</v>
      </c>
      <c r="U34" s="360"/>
    </row>
    <row r="35" spans="1:21" ht="18.95" customHeight="1" x14ac:dyDescent="0.25">
      <c r="A35" s="666" t="s">
        <v>99</v>
      </c>
      <c r="B35" s="667">
        <v>2797436385</v>
      </c>
      <c r="C35" s="668">
        <v>108566158</v>
      </c>
      <c r="D35" s="668">
        <v>2688870227</v>
      </c>
      <c r="E35" s="669">
        <v>6589.33</v>
      </c>
      <c r="F35" s="667">
        <v>2969000760</v>
      </c>
      <c r="G35" s="668">
        <v>111706281</v>
      </c>
      <c r="H35" s="668">
        <v>0</v>
      </c>
      <c r="I35" s="668">
        <v>2857294479</v>
      </c>
      <c r="J35" s="669">
        <v>6580.4</v>
      </c>
      <c r="K35" s="670">
        <v>2857294479</v>
      </c>
      <c r="L35" s="671">
        <v>6580.4</v>
      </c>
      <c r="M35" s="670">
        <v>0</v>
      </c>
      <c r="N35" s="671">
        <v>0</v>
      </c>
      <c r="O35" s="670">
        <v>0</v>
      </c>
      <c r="P35" s="671">
        <v>0</v>
      </c>
      <c r="Q35" s="670">
        <v>0</v>
      </c>
      <c r="R35" s="671">
        <v>0</v>
      </c>
      <c r="U35" s="360"/>
    </row>
    <row r="36" spans="1:21" ht="18.95" customHeight="1" x14ac:dyDescent="0.25">
      <c r="A36" s="666" t="s">
        <v>100</v>
      </c>
      <c r="B36" s="667">
        <v>168419714</v>
      </c>
      <c r="C36" s="668">
        <v>427125</v>
      </c>
      <c r="D36" s="668">
        <v>167992589</v>
      </c>
      <c r="E36" s="669">
        <v>448</v>
      </c>
      <c r="F36" s="667">
        <v>205545945</v>
      </c>
      <c r="G36" s="668">
        <v>4663445</v>
      </c>
      <c r="H36" s="668">
        <v>0</v>
      </c>
      <c r="I36" s="668">
        <v>200882500</v>
      </c>
      <c r="J36" s="669">
        <v>494</v>
      </c>
      <c r="K36" s="670">
        <v>200882500</v>
      </c>
      <c r="L36" s="671">
        <v>494</v>
      </c>
      <c r="M36" s="670">
        <v>0</v>
      </c>
      <c r="N36" s="671">
        <v>0</v>
      </c>
      <c r="O36" s="670">
        <v>0</v>
      </c>
      <c r="P36" s="671">
        <v>0</v>
      </c>
      <c r="Q36" s="670">
        <v>0</v>
      </c>
      <c r="R36" s="671">
        <v>0</v>
      </c>
      <c r="U36" s="360"/>
    </row>
    <row r="37" spans="1:21" ht="18.95" customHeight="1" x14ac:dyDescent="0.25">
      <c r="A37" s="666" t="s">
        <v>101</v>
      </c>
      <c r="B37" s="667">
        <v>14262246</v>
      </c>
      <c r="C37" s="668">
        <v>273713</v>
      </c>
      <c r="D37" s="668">
        <v>13988533</v>
      </c>
      <c r="E37" s="669">
        <v>52</v>
      </c>
      <c r="F37" s="667">
        <v>15697021</v>
      </c>
      <c r="G37" s="668">
        <v>273713</v>
      </c>
      <c r="H37" s="668">
        <v>0</v>
      </c>
      <c r="I37" s="668">
        <v>15423308</v>
      </c>
      <c r="J37" s="669">
        <v>50</v>
      </c>
      <c r="K37" s="670">
        <v>15423308</v>
      </c>
      <c r="L37" s="671">
        <v>50</v>
      </c>
      <c r="M37" s="670">
        <v>0</v>
      </c>
      <c r="N37" s="671">
        <v>0</v>
      </c>
      <c r="O37" s="670">
        <v>0</v>
      </c>
      <c r="P37" s="671">
        <v>0</v>
      </c>
      <c r="Q37" s="670">
        <v>0</v>
      </c>
      <c r="R37" s="671">
        <v>0</v>
      </c>
      <c r="U37" s="360"/>
    </row>
    <row r="38" spans="1:21" ht="18.95" customHeight="1" x14ac:dyDescent="0.25">
      <c r="A38" s="666" t="s">
        <v>211</v>
      </c>
      <c r="B38" s="667">
        <v>0</v>
      </c>
      <c r="C38" s="668">
        <v>0</v>
      </c>
      <c r="D38" s="668">
        <v>0</v>
      </c>
      <c r="E38" s="669">
        <v>0</v>
      </c>
      <c r="F38" s="667">
        <v>0</v>
      </c>
      <c r="G38" s="668">
        <v>0</v>
      </c>
      <c r="H38" s="668">
        <v>0</v>
      </c>
      <c r="I38" s="668">
        <v>0</v>
      </c>
      <c r="J38" s="669">
        <v>0</v>
      </c>
      <c r="K38" s="670">
        <v>0</v>
      </c>
      <c r="L38" s="698">
        <v>0</v>
      </c>
      <c r="M38" s="670">
        <v>0</v>
      </c>
      <c r="N38" s="671">
        <v>0</v>
      </c>
      <c r="O38" s="670">
        <v>0</v>
      </c>
      <c r="P38" s="671">
        <v>0</v>
      </c>
      <c r="Q38" s="670">
        <v>0</v>
      </c>
      <c r="R38" s="671">
        <v>0</v>
      </c>
      <c r="U38" s="360"/>
    </row>
    <row r="39" spans="1:21" ht="18.95" customHeight="1" x14ac:dyDescent="0.25">
      <c r="A39" s="666" t="s">
        <v>102</v>
      </c>
      <c r="B39" s="667">
        <v>0</v>
      </c>
      <c r="C39" s="668">
        <v>0</v>
      </c>
      <c r="D39" s="668">
        <v>0</v>
      </c>
      <c r="E39" s="669">
        <v>0</v>
      </c>
      <c r="F39" s="667">
        <v>0</v>
      </c>
      <c r="G39" s="668">
        <v>0</v>
      </c>
      <c r="H39" s="668">
        <v>0</v>
      </c>
      <c r="I39" s="668">
        <v>0</v>
      </c>
      <c r="J39" s="669">
        <v>0</v>
      </c>
      <c r="K39" s="670">
        <v>0</v>
      </c>
      <c r="L39" s="698">
        <v>0</v>
      </c>
      <c r="M39" s="670">
        <v>0</v>
      </c>
      <c r="N39" s="671">
        <v>0</v>
      </c>
      <c r="O39" s="670">
        <v>0</v>
      </c>
      <c r="P39" s="671">
        <v>0</v>
      </c>
      <c r="Q39" s="670">
        <v>0</v>
      </c>
      <c r="R39" s="671">
        <v>0</v>
      </c>
      <c r="U39" s="360"/>
    </row>
    <row r="40" spans="1:21" ht="18.95" customHeight="1" x14ac:dyDescent="0.25">
      <c r="A40" s="666" t="s">
        <v>212</v>
      </c>
      <c r="B40" s="667">
        <v>0</v>
      </c>
      <c r="C40" s="668">
        <v>0</v>
      </c>
      <c r="D40" s="668">
        <v>0</v>
      </c>
      <c r="E40" s="669">
        <v>0</v>
      </c>
      <c r="F40" s="667">
        <v>0</v>
      </c>
      <c r="G40" s="668">
        <v>0</v>
      </c>
      <c r="H40" s="668">
        <v>0</v>
      </c>
      <c r="I40" s="668">
        <v>0</v>
      </c>
      <c r="J40" s="669">
        <v>0</v>
      </c>
      <c r="K40" s="670">
        <v>0</v>
      </c>
      <c r="L40" s="698">
        <v>0</v>
      </c>
      <c r="M40" s="670">
        <v>0</v>
      </c>
      <c r="N40" s="671">
        <v>0</v>
      </c>
      <c r="O40" s="670">
        <v>0</v>
      </c>
      <c r="P40" s="671">
        <v>0</v>
      </c>
      <c r="Q40" s="670">
        <v>0</v>
      </c>
      <c r="R40" s="671">
        <v>0</v>
      </c>
      <c r="U40" s="360"/>
    </row>
    <row r="41" spans="1:21" ht="18.95" customHeight="1" x14ac:dyDescent="0.25">
      <c r="A41" s="666" t="s">
        <v>213</v>
      </c>
      <c r="B41" s="667">
        <v>0</v>
      </c>
      <c r="C41" s="668">
        <v>0</v>
      </c>
      <c r="D41" s="668">
        <v>0</v>
      </c>
      <c r="E41" s="669">
        <v>0</v>
      </c>
      <c r="F41" s="667">
        <v>0</v>
      </c>
      <c r="G41" s="668">
        <v>0</v>
      </c>
      <c r="H41" s="668">
        <v>0</v>
      </c>
      <c r="I41" s="668">
        <v>0</v>
      </c>
      <c r="J41" s="669">
        <v>0</v>
      </c>
      <c r="K41" s="670">
        <v>0</v>
      </c>
      <c r="L41" s="698">
        <v>0</v>
      </c>
      <c r="M41" s="670">
        <v>0</v>
      </c>
      <c r="N41" s="671">
        <v>0</v>
      </c>
      <c r="O41" s="670">
        <v>0</v>
      </c>
      <c r="P41" s="671">
        <v>0</v>
      </c>
      <c r="Q41" s="670">
        <v>0</v>
      </c>
      <c r="R41" s="671">
        <v>0</v>
      </c>
      <c r="U41" s="360"/>
    </row>
    <row r="42" spans="1:21" ht="18.95" customHeight="1" x14ac:dyDescent="0.25">
      <c r="A42" s="666" t="s">
        <v>103</v>
      </c>
      <c r="B42" s="667">
        <v>0</v>
      </c>
      <c r="C42" s="668">
        <v>0</v>
      </c>
      <c r="D42" s="668">
        <v>0</v>
      </c>
      <c r="E42" s="669">
        <v>0</v>
      </c>
      <c r="F42" s="667">
        <v>0</v>
      </c>
      <c r="G42" s="668">
        <v>0</v>
      </c>
      <c r="H42" s="668">
        <v>0</v>
      </c>
      <c r="I42" s="668">
        <v>0</v>
      </c>
      <c r="J42" s="669">
        <v>0</v>
      </c>
      <c r="K42" s="670">
        <v>0</v>
      </c>
      <c r="L42" s="698">
        <v>0</v>
      </c>
      <c r="M42" s="670">
        <v>0</v>
      </c>
      <c r="N42" s="671">
        <v>0</v>
      </c>
      <c r="O42" s="670">
        <v>0</v>
      </c>
      <c r="P42" s="671">
        <v>0</v>
      </c>
      <c r="Q42" s="670">
        <v>0</v>
      </c>
      <c r="R42" s="671">
        <v>0</v>
      </c>
      <c r="U42" s="360"/>
    </row>
    <row r="43" spans="1:21" ht="18.95" customHeight="1" x14ac:dyDescent="0.25">
      <c r="A43" s="666" t="s">
        <v>104</v>
      </c>
      <c r="B43" s="667">
        <v>0</v>
      </c>
      <c r="C43" s="668">
        <v>0</v>
      </c>
      <c r="D43" s="668">
        <v>0</v>
      </c>
      <c r="E43" s="669">
        <v>0</v>
      </c>
      <c r="F43" s="667">
        <v>0</v>
      </c>
      <c r="G43" s="668">
        <v>0</v>
      </c>
      <c r="H43" s="668">
        <v>0</v>
      </c>
      <c r="I43" s="668">
        <v>0</v>
      </c>
      <c r="J43" s="669">
        <v>0</v>
      </c>
      <c r="K43" s="670">
        <v>0</v>
      </c>
      <c r="L43" s="698">
        <v>0</v>
      </c>
      <c r="M43" s="670">
        <v>0</v>
      </c>
      <c r="N43" s="671">
        <v>0</v>
      </c>
      <c r="O43" s="670">
        <v>0</v>
      </c>
      <c r="P43" s="671">
        <v>0</v>
      </c>
      <c r="Q43" s="670">
        <v>0</v>
      </c>
      <c r="R43" s="671">
        <v>0</v>
      </c>
      <c r="U43" s="360"/>
    </row>
    <row r="44" spans="1:21" ht="18.95" customHeight="1" x14ac:dyDescent="0.25">
      <c r="A44" s="666" t="s">
        <v>105</v>
      </c>
      <c r="B44" s="667">
        <v>0</v>
      </c>
      <c r="C44" s="668">
        <v>0</v>
      </c>
      <c r="D44" s="668">
        <v>0</v>
      </c>
      <c r="E44" s="669">
        <v>0</v>
      </c>
      <c r="F44" s="667">
        <v>0</v>
      </c>
      <c r="G44" s="668">
        <v>0</v>
      </c>
      <c r="H44" s="668">
        <v>0</v>
      </c>
      <c r="I44" s="668">
        <v>0</v>
      </c>
      <c r="J44" s="669">
        <v>0</v>
      </c>
      <c r="K44" s="670">
        <v>0</v>
      </c>
      <c r="L44" s="698">
        <v>0</v>
      </c>
      <c r="M44" s="670">
        <v>0</v>
      </c>
      <c r="N44" s="671">
        <v>0</v>
      </c>
      <c r="O44" s="670">
        <v>0</v>
      </c>
      <c r="P44" s="671">
        <v>0</v>
      </c>
      <c r="Q44" s="670">
        <v>0</v>
      </c>
      <c r="R44" s="671">
        <v>0</v>
      </c>
      <c r="U44" s="360"/>
    </row>
    <row r="45" spans="1:21" ht="18.95" customHeight="1" x14ac:dyDescent="0.25">
      <c r="A45" s="666" t="s">
        <v>106</v>
      </c>
      <c r="B45" s="667">
        <v>0</v>
      </c>
      <c r="C45" s="668">
        <v>0</v>
      </c>
      <c r="D45" s="668">
        <v>0</v>
      </c>
      <c r="E45" s="669">
        <v>0</v>
      </c>
      <c r="F45" s="667">
        <v>0</v>
      </c>
      <c r="G45" s="668">
        <v>0</v>
      </c>
      <c r="H45" s="668">
        <v>0</v>
      </c>
      <c r="I45" s="668">
        <v>0</v>
      </c>
      <c r="J45" s="669">
        <v>0</v>
      </c>
      <c r="K45" s="670">
        <v>0</v>
      </c>
      <c r="L45" s="698">
        <v>0</v>
      </c>
      <c r="M45" s="670">
        <v>0</v>
      </c>
      <c r="N45" s="671">
        <v>0</v>
      </c>
      <c r="O45" s="670">
        <v>0</v>
      </c>
      <c r="P45" s="671">
        <v>0</v>
      </c>
      <c r="Q45" s="670">
        <v>0</v>
      </c>
      <c r="R45" s="671">
        <v>0</v>
      </c>
      <c r="U45" s="360"/>
    </row>
    <row r="46" spans="1:21" ht="18.95" customHeight="1" x14ac:dyDescent="0.25">
      <c r="A46" s="666" t="s">
        <v>107</v>
      </c>
      <c r="B46" s="667">
        <v>0</v>
      </c>
      <c r="C46" s="668">
        <v>0</v>
      </c>
      <c r="D46" s="668">
        <v>0</v>
      </c>
      <c r="E46" s="669">
        <v>0</v>
      </c>
      <c r="F46" s="667">
        <v>0</v>
      </c>
      <c r="G46" s="668">
        <v>0</v>
      </c>
      <c r="H46" s="668">
        <v>0</v>
      </c>
      <c r="I46" s="668">
        <v>0</v>
      </c>
      <c r="J46" s="669">
        <v>0</v>
      </c>
      <c r="K46" s="670">
        <v>0</v>
      </c>
      <c r="L46" s="698">
        <v>0</v>
      </c>
      <c r="M46" s="670">
        <v>0</v>
      </c>
      <c r="N46" s="671">
        <v>0</v>
      </c>
      <c r="O46" s="670">
        <v>0</v>
      </c>
      <c r="P46" s="671">
        <v>0</v>
      </c>
      <c r="Q46" s="670">
        <v>0</v>
      </c>
      <c r="R46" s="671">
        <v>0</v>
      </c>
      <c r="U46" s="360"/>
    </row>
    <row r="47" spans="1:21" ht="18.95" customHeight="1" x14ac:dyDescent="0.25">
      <c r="A47" s="666" t="s">
        <v>424</v>
      </c>
      <c r="B47" s="667">
        <v>0</v>
      </c>
      <c r="C47" s="668">
        <v>0</v>
      </c>
      <c r="D47" s="668">
        <v>0</v>
      </c>
      <c r="E47" s="669">
        <v>0</v>
      </c>
      <c r="F47" s="667">
        <v>0</v>
      </c>
      <c r="G47" s="668">
        <v>0</v>
      </c>
      <c r="H47" s="668">
        <v>0</v>
      </c>
      <c r="I47" s="668">
        <v>0</v>
      </c>
      <c r="J47" s="669">
        <v>0</v>
      </c>
      <c r="K47" s="670">
        <v>0</v>
      </c>
      <c r="L47" s="698">
        <v>0</v>
      </c>
      <c r="M47" s="670">
        <v>0</v>
      </c>
      <c r="N47" s="671">
        <v>0</v>
      </c>
      <c r="O47" s="670">
        <v>0</v>
      </c>
      <c r="P47" s="671">
        <v>0</v>
      </c>
      <c r="Q47" s="670">
        <v>0</v>
      </c>
      <c r="R47" s="671">
        <v>0</v>
      </c>
      <c r="U47" s="360"/>
    </row>
    <row r="48" spans="1:21" ht="18.95" customHeight="1" x14ac:dyDescent="0.25">
      <c r="A48" s="666" t="s">
        <v>214</v>
      </c>
      <c r="B48" s="667">
        <v>0</v>
      </c>
      <c r="C48" s="668">
        <v>0</v>
      </c>
      <c r="D48" s="668">
        <v>0</v>
      </c>
      <c r="E48" s="669">
        <v>0</v>
      </c>
      <c r="F48" s="667">
        <v>0</v>
      </c>
      <c r="G48" s="668">
        <v>0</v>
      </c>
      <c r="H48" s="668">
        <v>0</v>
      </c>
      <c r="I48" s="668">
        <v>0</v>
      </c>
      <c r="J48" s="669">
        <v>0</v>
      </c>
      <c r="K48" s="670">
        <v>0</v>
      </c>
      <c r="L48" s="698">
        <v>0</v>
      </c>
      <c r="M48" s="670">
        <v>0</v>
      </c>
      <c r="N48" s="671">
        <v>0</v>
      </c>
      <c r="O48" s="670">
        <v>0</v>
      </c>
      <c r="P48" s="671">
        <v>0</v>
      </c>
      <c r="Q48" s="670">
        <v>0</v>
      </c>
      <c r="R48" s="671">
        <v>0</v>
      </c>
      <c r="U48" s="360"/>
    </row>
    <row r="49" spans="1:21" ht="18.95" customHeight="1" x14ac:dyDescent="0.25">
      <c r="A49" s="666" t="s">
        <v>873</v>
      </c>
      <c r="B49" s="667">
        <v>0</v>
      </c>
      <c r="C49" s="668">
        <v>0</v>
      </c>
      <c r="D49" s="668">
        <v>0</v>
      </c>
      <c r="E49" s="669">
        <v>0</v>
      </c>
      <c r="F49" s="667">
        <v>5466701</v>
      </c>
      <c r="G49" s="668">
        <v>914182</v>
      </c>
      <c r="H49" s="668">
        <v>0</v>
      </c>
      <c r="I49" s="668">
        <v>4552519</v>
      </c>
      <c r="J49" s="669">
        <v>8</v>
      </c>
      <c r="K49" s="670">
        <v>4552519</v>
      </c>
      <c r="L49" s="698">
        <v>8</v>
      </c>
      <c r="M49" s="670">
        <v>0</v>
      </c>
      <c r="N49" s="671">
        <v>0</v>
      </c>
      <c r="O49" s="670">
        <v>0</v>
      </c>
      <c r="P49" s="671">
        <v>0</v>
      </c>
      <c r="Q49" s="670">
        <v>0</v>
      </c>
      <c r="R49" s="671">
        <v>0</v>
      </c>
      <c r="U49" s="360"/>
    </row>
    <row r="50" spans="1:21" ht="37.5" customHeight="1" x14ac:dyDescent="0.25">
      <c r="A50" s="672" t="s">
        <v>373</v>
      </c>
      <c r="B50" s="667">
        <v>0</v>
      </c>
      <c r="C50" s="668">
        <v>0</v>
      </c>
      <c r="D50" s="668">
        <v>0</v>
      </c>
      <c r="E50" s="669">
        <v>0</v>
      </c>
      <c r="F50" s="667">
        <v>0</v>
      </c>
      <c r="G50" s="668">
        <v>0</v>
      </c>
      <c r="H50" s="668">
        <v>0</v>
      </c>
      <c r="I50" s="668">
        <v>0</v>
      </c>
      <c r="J50" s="669">
        <v>0</v>
      </c>
      <c r="K50" s="670">
        <v>0</v>
      </c>
      <c r="L50" s="698">
        <v>0</v>
      </c>
      <c r="M50" s="670">
        <v>0</v>
      </c>
      <c r="N50" s="671">
        <v>0</v>
      </c>
      <c r="O50" s="670">
        <v>0</v>
      </c>
      <c r="P50" s="671">
        <v>0</v>
      </c>
      <c r="Q50" s="670">
        <v>0</v>
      </c>
      <c r="R50" s="671">
        <v>0</v>
      </c>
      <c r="U50" s="360"/>
    </row>
    <row r="51" spans="1:21" ht="18.95" customHeight="1" x14ac:dyDescent="0.25">
      <c r="A51" s="666" t="s">
        <v>215</v>
      </c>
      <c r="B51" s="667">
        <v>0</v>
      </c>
      <c r="C51" s="668">
        <v>0</v>
      </c>
      <c r="D51" s="668">
        <v>0</v>
      </c>
      <c r="E51" s="669">
        <v>0</v>
      </c>
      <c r="F51" s="667">
        <v>0</v>
      </c>
      <c r="G51" s="668">
        <v>0</v>
      </c>
      <c r="H51" s="668">
        <v>0</v>
      </c>
      <c r="I51" s="668">
        <v>0</v>
      </c>
      <c r="J51" s="669">
        <v>0</v>
      </c>
      <c r="K51" s="670">
        <v>0</v>
      </c>
      <c r="L51" s="698">
        <v>0</v>
      </c>
      <c r="M51" s="670">
        <v>0</v>
      </c>
      <c r="N51" s="671">
        <v>0</v>
      </c>
      <c r="O51" s="670">
        <v>0</v>
      </c>
      <c r="P51" s="671">
        <v>0</v>
      </c>
      <c r="Q51" s="670">
        <v>0</v>
      </c>
      <c r="R51" s="671">
        <v>0</v>
      </c>
      <c r="U51" s="360"/>
    </row>
    <row r="52" spans="1:21" ht="18.95" customHeight="1" x14ac:dyDescent="0.25">
      <c r="A52" s="666" t="s">
        <v>374</v>
      </c>
      <c r="B52" s="667">
        <v>0</v>
      </c>
      <c r="C52" s="668">
        <v>0</v>
      </c>
      <c r="D52" s="668">
        <v>0</v>
      </c>
      <c r="E52" s="669">
        <v>0</v>
      </c>
      <c r="F52" s="667">
        <v>0</v>
      </c>
      <c r="G52" s="668">
        <v>0</v>
      </c>
      <c r="H52" s="668">
        <v>0</v>
      </c>
      <c r="I52" s="668">
        <v>0</v>
      </c>
      <c r="J52" s="669">
        <v>0</v>
      </c>
      <c r="K52" s="670">
        <v>0</v>
      </c>
      <c r="L52" s="698">
        <v>0</v>
      </c>
      <c r="M52" s="670">
        <v>0</v>
      </c>
      <c r="N52" s="671">
        <v>0</v>
      </c>
      <c r="O52" s="670">
        <v>0</v>
      </c>
      <c r="P52" s="671">
        <v>0</v>
      </c>
      <c r="Q52" s="670">
        <v>0</v>
      </c>
      <c r="R52" s="671">
        <v>0</v>
      </c>
      <c r="U52" s="360"/>
    </row>
    <row r="53" spans="1:21" ht="18.95" customHeight="1" x14ac:dyDescent="0.25">
      <c r="A53" s="666" t="s">
        <v>108</v>
      </c>
      <c r="B53" s="667">
        <v>0</v>
      </c>
      <c r="C53" s="668">
        <v>0</v>
      </c>
      <c r="D53" s="668">
        <v>0</v>
      </c>
      <c r="E53" s="669">
        <v>0</v>
      </c>
      <c r="F53" s="667">
        <v>0</v>
      </c>
      <c r="G53" s="668">
        <v>0</v>
      </c>
      <c r="H53" s="668">
        <v>0</v>
      </c>
      <c r="I53" s="668">
        <v>0</v>
      </c>
      <c r="J53" s="669">
        <v>0</v>
      </c>
      <c r="K53" s="670">
        <v>0</v>
      </c>
      <c r="L53" s="698">
        <v>0</v>
      </c>
      <c r="M53" s="670">
        <v>0</v>
      </c>
      <c r="N53" s="671">
        <v>0</v>
      </c>
      <c r="O53" s="670">
        <v>0</v>
      </c>
      <c r="P53" s="671">
        <v>0</v>
      </c>
      <c r="Q53" s="670">
        <v>0</v>
      </c>
      <c r="R53" s="671">
        <v>0</v>
      </c>
      <c r="U53" s="360"/>
    </row>
    <row r="54" spans="1:21" ht="18.95" customHeight="1" x14ac:dyDescent="0.25">
      <c r="A54" s="666" t="s">
        <v>109</v>
      </c>
      <c r="B54" s="667">
        <v>0</v>
      </c>
      <c r="C54" s="668">
        <v>0</v>
      </c>
      <c r="D54" s="668">
        <v>0</v>
      </c>
      <c r="E54" s="669">
        <v>0</v>
      </c>
      <c r="F54" s="667">
        <v>0</v>
      </c>
      <c r="G54" s="668">
        <v>0</v>
      </c>
      <c r="H54" s="668">
        <v>0</v>
      </c>
      <c r="I54" s="668">
        <v>0</v>
      </c>
      <c r="J54" s="669">
        <v>0</v>
      </c>
      <c r="K54" s="670">
        <v>0</v>
      </c>
      <c r="L54" s="698">
        <v>0</v>
      </c>
      <c r="M54" s="670">
        <v>0</v>
      </c>
      <c r="N54" s="671">
        <v>0</v>
      </c>
      <c r="O54" s="670">
        <v>0</v>
      </c>
      <c r="P54" s="671">
        <v>0</v>
      </c>
      <c r="Q54" s="670">
        <v>0</v>
      </c>
      <c r="R54" s="671">
        <v>0</v>
      </c>
      <c r="U54" s="360"/>
    </row>
    <row r="55" spans="1:21" ht="18.95" customHeight="1" x14ac:dyDescent="0.25">
      <c r="A55" s="666" t="s">
        <v>375</v>
      </c>
      <c r="B55" s="667">
        <v>0</v>
      </c>
      <c r="C55" s="668">
        <v>0</v>
      </c>
      <c r="D55" s="668">
        <v>0</v>
      </c>
      <c r="E55" s="669">
        <v>0</v>
      </c>
      <c r="F55" s="667">
        <v>0</v>
      </c>
      <c r="G55" s="668">
        <v>0</v>
      </c>
      <c r="H55" s="668">
        <v>0</v>
      </c>
      <c r="I55" s="668">
        <v>0</v>
      </c>
      <c r="J55" s="669">
        <v>0</v>
      </c>
      <c r="K55" s="670">
        <v>0</v>
      </c>
      <c r="L55" s="698">
        <v>0</v>
      </c>
      <c r="M55" s="670">
        <v>0</v>
      </c>
      <c r="N55" s="671">
        <v>0</v>
      </c>
      <c r="O55" s="670">
        <v>0</v>
      </c>
      <c r="P55" s="671">
        <v>0</v>
      </c>
      <c r="Q55" s="670">
        <v>0</v>
      </c>
      <c r="R55" s="671">
        <v>0</v>
      </c>
      <c r="U55" s="360"/>
    </row>
    <row r="56" spans="1:21" ht="18.95" customHeight="1" x14ac:dyDescent="0.25">
      <c r="A56" s="666" t="s">
        <v>376</v>
      </c>
      <c r="B56" s="667">
        <v>0</v>
      </c>
      <c r="C56" s="668">
        <v>0</v>
      </c>
      <c r="D56" s="668">
        <v>0</v>
      </c>
      <c r="E56" s="669">
        <v>0</v>
      </c>
      <c r="F56" s="667">
        <v>0</v>
      </c>
      <c r="G56" s="668">
        <v>0</v>
      </c>
      <c r="H56" s="668">
        <v>0</v>
      </c>
      <c r="I56" s="668">
        <v>0</v>
      </c>
      <c r="J56" s="669">
        <v>0</v>
      </c>
      <c r="K56" s="670">
        <v>0</v>
      </c>
      <c r="L56" s="698">
        <v>0</v>
      </c>
      <c r="M56" s="670">
        <v>0</v>
      </c>
      <c r="N56" s="671">
        <v>0</v>
      </c>
      <c r="O56" s="670">
        <v>0</v>
      </c>
      <c r="P56" s="671">
        <v>0</v>
      </c>
      <c r="Q56" s="670">
        <v>0</v>
      </c>
      <c r="R56" s="671">
        <v>0</v>
      </c>
      <c r="U56" s="360"/>
    </row>
    <row r="57" spans="1:21" ht="18.95" customHeight="1" x14ac:dyDescent="0.25">
      <c r="A57" s="666" t="s">
        <v>412</v>
      </c>
      <c r="B57" s="667">
        <v>0</v>
      </c>
      <c r="C57" s="668">
        <v>0</v>
      </c>
      <c r="D57" s="668">
        <v>0</v>
      </c>
      <c r="E57" s="669">
        <v>0</v>
      </c>
      <c r="F57" s="667">
        <v>0</v>
      </c>
      <c r="G57" s="668">
        <v>0</v>
      </c>
      <c r="H57" s="668"/>
      <c r="I57" s="668">
        <v>0</v>
      </c>
      <c r="J57" s="669">
        <v>0</v>
      </c>
      <c r="K57" s="670">
        <v>0</v>
      </c>
      <c r="L57" s="698">
        <v>0</v>
      </c>
      <c r="M57" s="670">
        <v>0</v>
      </c>
      <c r="N57" s="671">
        <v>0</v>
      </c>
      <c r="O57" s="670">
        <v>0</v>
      </c>
      <c r="P57" s="671">
        <v>0</v>
      </c>
      <c r="Q57" s="670">
        <v>0</v>
      </c>
      <c r="R57" s="671">
        <v>0</v>
      </c>
      <c r="U57" s="360"/>
    </row>
    <row r="58" spans="1:21" ht="18.95" customHeight="1" x14ac:dyDescent="0.25">
      <c r="A58" s="666" t="s">
        <v>285</v>
      </c>
      <c r="B58" s="667">
        <v>0</v>
      </c>
      <c r="C58" s="668">
        <v>0</v>
      </c>
      <c r="D58" s="668">
        <v>0</v>
      </c>
      <c r="E58" s="669">
        <v>0</v>
      </c>
      <c r="F58" s="667">
        <v>0</v>
      </c>
      <c r="G58" s="668">
        <v>0</v>
      </c>
      <c r="H58" s="668">
        <v>0</v>
      </c>
      <c r="I58" s="668">
        <v>0</v>
      </c>
      <c r="J58" s="669">
        <v>0</v>
      </c>
      <c r="K58" s="363">
        <v>0</v>
      </c>
      <c r="L58" s="671">
        <v>0</v>
      </c>
      <c r="M58" s="670">
        <v>0</v>
      </c>
      <c r="N58" s="671">
        <v>0</v>
      </c>
      <c r="O58" s="670">
        <v>0</v>
      </c>
      <c r="P58" s="671">
        <v>0</v>
      </c>
      <c r="Q58" s="670">
        <v>0</v>
      </c>
      <c r="R58" s="671">
        <v>0</v>
      </c>
      <c r="U58" s="360"/>
    </row>
    <row r="59" spans="1:21" ht="8.25" customHeight="1" thickBot="1" x14ac:dyDescent="0.3">
      <c r="A59" s="673"/>
      <c r="B59" s="667"/>
      <c r="C59" s="668"/>
      <c r="D59" s="668"/>
      <c r="E59" s="669"/>
      <c r="F59" s="699"/>
      <c r="G59" s="693"/>
      <c r="H59" s="668"/>
      <c r="I59" s="668"/>
      <c r="J59" s="669"/>
      <c r="K59" s="363"/>
      <c r="L59" s="696"/>
      <c r="M59" s="694"/>
      <c r="N59" s="695"/>
      <c r="O59" s="694"/>
      <c r="P59" s="695"/>
      <c r="Q59" s="694"/>
      <c r="R59" s="696"/>
      <c r="U59" s="360"/>
    </row>
    <row r="60" spans="1:21" ht="45" customHeight="1" thickBot="1" x14ac:dyDescent="0.25">
      <c r="A60" s="674" t="s">
        <v>240</v>
      </c>
      <c r="B60" s="675">
        <v>104244086607</v>
      </c>
      <c r="C60" s="676">
        <v>1237688701</v>
      </c>
      <c r="D60" s="676">
        <v>103006397906</v>
      </c>
      <c r="E60" s="677">
        <v>261790.88</v>
      </c>
      <c r="F60" s="675">
        <v>116715904265</v>
      </c>
      <c r="G60" s="676">
        <v>1394906178</v>
      </c>
      <c r="H60" s="676">
        <v>0</v>
      </c>
      <c r="I60" s="676">
        <v>115320998087</v>
      </c>
      <c r="J60" s="677">
        <v>267704.27000000008</v>
      </c>
      <c r="K60" s="675">
        <v>114913073551</v>
      </c>
      <c r="L60" s="678">
        <v>266965.27000000008</v>
      </c>
      <c r="M60" s="675">
        <v>0</v>
      </c>
      <c r="N60" s="678">
        <v>0</v>
      </c>
      <c r="O60" s="675">
        <v>407924536</v>
      </c>
      <c r="P60" s="678">
        <v>739</v>
      </c>
      <c r="Q60" s="675">
        <v>0</v>
      </c>
      <c r="R60" s="678">
        <v>0</v>
      </c>
      <c r="U60" s="360"/>
    </row>
    <row r="61" spans="1:21" ht="16.5" customHeight="1" x14ac:dyDescent="0.2">
      <c r="A61" s="679" t="s">
        <v>377</v>
      </c>
    </row>
    <row r="62" spans="1:21" ht="12.75" x14ac:dyDescent="0.2">
      <c r="A62" s="66"/>
    </row>
    <row r="63" spans="1:21" s="361" customFormat="1" ht="12.75" customHeight="1" x14ac:dyDescent="0.2">
      <c r="B63" s="362"/>
      <c r="C63" s="362"/>
      <c r="D63" s="362"/>
      <c r="E63" s="362"/>
      <c r="F63" s="66"/>
      <c r="G63" s="362"/>
      <c r="H63" s="362"/>
      <c r="I63" s="362"/>
      <c r="J63" s="362"/>
    </row>
    <row r="64" spans="1:21" s="361" customFormat="1" ht="12.75" customHeight="1" x14ac:dyDescent="0.2">
      <c r="B64" s="362"/>
      <c r="C64" s="362"/>
      <c r="D64" s="362"/>
      <c r="E64" s="362"/>
      <c r="F64" s="362"/>
      <c r="G64" s="362"/>
      <c r="H64" s="362"/>
      <c r="I64" s="362"/>
      <c r="J64" s="362"/>
      <c r="K64" s="362"/>
    </row>
    <row r="65" spans="1:12" ht="12.75" customHeight="1" x14ac:dyDescent="0.2">
      <c r="A65" s="66"/>
      <c r="F65" s="362"/>
      <c r="K65" s="360"/>
      <c r="L65" s="360"/>
    </row>
    <row r="67" spans="1:12" x14ac:dyDescent="0.25">
      <c r="K67" s="360"/>
      <c r="L67" s="360"/>
    </row>
  </sheetData>
  <mergeCells count="8">
    <mergeCell ref="K7:L7"/>
    <mergeCell ref="M7:N7"/>
    <mergeCell ref="O7:P7"/>
    <mergeCell ref="Q7:R7"/>
    <mergeCell ref="A3:R3"/>
    <mergeCell ref="B5:E5"/>
    <mergeCell ref="F5:R5"/>
    <mergeCell ref="K6:R6"/>
  </mergeCells>
  <phoneticPr fontId="0" type="noConversion"/>
  <printOptions horizontalCentered="1" verticalCentered="1"/>
  <pageMargins left="0.19685039370078741" right="0.19685039370078741" top="0.6" bottom="0.33" header="0.51181102362204722" footer="0.19685039370078741"/>
  <pageSetup paperSize="9" scale="47" pageOrder="overThenDown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CB61"/>
  <sheetViews>
    <sheetView zoomScaleNormal="100" workbookViewId="0">
      <selection activeCell="A5" sqref="A5:V56"/>
    </sheetView>
  </sheetViews>
  <sheetFormatPr defaultColWidth="6.7109375" defaultRowHeight="15.75" x14ac:dyDescent="0.25"/>
  <cols>
    <col min="1" max="1" width="59.140625" style="68" customWidth="1"/>
    <col min="2" max="2" width="19.28515625" style="66" hidden="1" customWidth="1"/>
    <col min="3" max="3" width="14" style="66" hidden="1" customWidth="1"/>
    <col min="4" max="4" width="12.140625" style="66" hidden="1" customWidth="1"/>
    <col min="5" max="5" width="18.140625" style="66" hidden="1" customWidth="1"/>
    <col min="6" max="6" width="15.140625" style="66" hidden="1" customWidth="1"/>
    <col min="7" max="7" width="13.5703125" style="66" hidden="1" customWidth="1"/>
    <col min="8" max="8" width="19.140625" style="66" customWidth="1"/>
    <col min="9" max="9" width="13.28515625" style="66" customWidth="1"/>
    <col min="10" max="10" width="14" style="66" customWidth="1"/>
    <col min="11" max="11" width="18.85546875" style="66" customWidth="1"/>
    <col min="12" max="12" width="15.28515625" style="66" customWidth="1"/>
    <col min="13" max="13" width="13.7109375" style="66" customWidth="1"/>
    <col min="14" max="14" width="18.85546875" style="66" customWidth="1"/>
    <col min="15" max="15" width="15.28515625" style="66" customWidth="1"/>
    <col min="16" max="16" width="13.7109375" style="66" customWidth="1"/>
    <col min="17" max="17" width="19.5703125" style="66" customWidth="1"/>
    <col min="18" max="18" width="12.5703125" style="67" customWidth="1"/>
    <col min="19" max="19" width="11.28515625" style="67" customWidth="1"/>
    <col min="20" max="20" width="19.5703125" style="67" customWidth="1"/>
    <col min="21" max="21" width="12.5703125" style="67" customWidth="1"/>
    <col min="22" max="22" width="11.28515625" style="67" customWidth="1"/>
    <col min="23" max="23" width="19.5703125" style="67" customWidth="1"/>
    <col min="24" max="24" width="12.5703125" style="67" customWidth="1"/>
    <col min="25" max="25" width="11.28515625" style="67" customWidth="1"/>
    <col min="26" max="80" width="6.7109375" style="67"/>
    <col min="81" max="256" width="6.7109375" style="66"/>
    <col min="257" max="257" width="59.140625" style="66" customWidth="1"/>
    <col min="258" max="263" width="0" style="66" hidden="1" customWidth="1"/>
    <col min="264" max="264" width="19.140625" style="66" customWidth="1"/>
    <col min="265" max="265" width="13.28515625" style="66" customWidth="1"/>
    <col min="266" max="266" width="14" style="66" customWidth="1"/>
    <col min="267" max="267" width="18.85546875" style="66" customWidth="1"/>
    <col min="268" max="268" width="15.28515625" style="66" customWidth="1"/>
    <col min="269" max="269" width="13.7109375" style="66" customWidth="1"/>
    <col min="270" max="270" width="18.85546875" style="66" customWidth="1"/>
    <col min="271" max="271" width="15.28515625" style="66" customWidth="1"/>
    <col min="272" max="272" width="13.7109375" style="66" customWidth="1"/>
    <col min="273" max="273" width="19.5703125" style="66" customWidth="1"/>
    <col min="274" max="274" width="12.5703125" style="66" customWidth="1"/>
    <col min="275" max="275" width="11.28515625" style="66" customWidth="1"/>
    <col min="276" max="276" width="19.5703125" style="66" customWidth="1"/>
    <col min="277" max="277" width="12.5703125" style="66" customWidth="1"/>
    <col min="278" max="278" width="11.28515625" style="66" customWidth="1"/>
    <col min="279" max="279" width="19.5703125" style="66" customWidth="1"/>
    <col min="280" max="280" width="12.5703125" style="66" customWidth="1"/>
    <col min="281" max="281" width="11.28515625" style="66" customWidth="1"/>
    <col min="282" max="512" width="6.7109375" style="66"/>
    <col min="513" max="513" width="59.140625" style="66" customWidth="1"/>
    <col min="514" max="519" width="0" style="66" hidden="1" customWidth="1"/>
    <col min="520" max="520" width="19.140625" style="66" customWidth="1"/>
    <col min="521" max="521" width="13.28515625" style="66" customWidth="1"/>
    <col min="522" max="522" width="14" style="66" customWidth="1"/>
    <col min="523" max="523" width="18.85546875" style="66" customWidth="1"/>
    <col min="524" max="524" width="15.28515625" style="66" customWidth="1"/>
    <col min="525" max="525" width="13.7109375" style="66" customWidth="1"/>
    <col min="526" max="526" width="18.85546875" style="66" customWidth="1"/>
    <col min="527" max="527" width="15.28515625" style="66" customWidth="1"/>
    <col min="528" max="528" width="13.7109375" style="66" customWidth="1"/>
    <col min="529" max="529" width="19.5703125" style="66" customWidth="1"/>
    <col min="530" max="530" width="12.5703125" style="66" customWidth="1"/>
    <col min="531" max="531" width="11.28515625" style="66" customWidth="1"/>
    <col min="532" max="532" width="19.5703125" style="66" customWidth="1"/>
    <col min="533" max="533" width="12.5703125" style="66" customWidth="1"/>
    <col min="534" max="534" width="11.28515625" style="66" customWidth="1"/>
    <col min="535" max="535" width="19.5703125" style="66" customWidth="1"/>
    <col min="536" max="536" width="12.5703125" style="66" customWidth="1"/>
    <col min="537" max="537" width="11.28515625" style="66" customWidth="1"/>
    <col min="538" max="768" width="6.7109375" style="66"/>
    <col min="769" max="769" width="59.140625" style="66" customWidth="1"/>
    <col min="770" max="775" width="0" style="66" hidden="1" customWidth="1"/>
    <col min="776" max="776" width="19.140625" style="66" customWidth="1"/>
    <col min="777" max="777" width="13.28515625" style="66" customWidth="1"/>
    <col min="778" max="778" width="14" style="66" customWidth="1"/>
    <col min="779" max="779" width="18.85546875" style="66" customWidth="1"/>
    <col min="780" max="780" width="15.28515625" style="66" customWidth="1"/>
    <col min="781" max="781" width="13.7109375" style="66" customWidth="1"/>
    <col min="782" max="782" width="18.85546875" style="66" customWidth="1"/>
    <col min="783" max="783" width="15.28515625" style="66" customWidth="1"/>
    <col min="784" max="784" width="13.7109375" style="66" customWidth="1"/>
    <col min="785" max="785" width="19.5703125" style="66" customWidth="1"/>
    <col min="786" max="786" width="12.5703125" style="66" customWidth="1"/>
    <col min="787" max="787" width="11.28515625" style="66" customWidth="1"/>
    <col min="788" max="788" width="19.5703125" style="66" customWidth="1"/>
    <col min="789" max="789" width="12.5703125" style="66" customWidth="1"/>
    <col min="790" max="790" width="11.28515625" style="66" customWidth="1"/>
    <col min="791" max="791" width="19.5703125" style="66" customWidth="1"/>
    <col min="792" max="792" width="12.5703125" style="66" customWidth="1"/>
    <col min="793" max="793" width="11.28515625" style="66" customWidth="1"/>
    <col min="794" max="1024" width="6.7109375" style="66"/>
    <col min="1025" max="1025" width="59.140625" style="66" customWidth="1"/>
    <col min="1026" max="1031" width="0" style="66" hidden="1" customWidth="1"/>
    <col min="1032" max="1032" width="19.140625" style="66" customWidth="1"/>
    <col min="1033" max="1033" width="13.28515625" style="66" customWidth="1"/>
    <col min="1034" max="1034" width="14" style="66" customWidth="1"/>
    <col min="1035" max="1035" width="18.85546875" style="66" customWidth="1"/>
    <col min="1036" max="1036" width="15.28515625" style="66" customWidth="1"/>
    <col min="1037" max="1037" width="13.7109375" style="66" customWidth="1"/>
    <col min="1038" max="1038" width="18.85546875" style="66" customWidth="1"/>
    <col min="1039" max="1039" width="15.28515625" style="66" customWidth="1"/>
    <col min="1040" max="1040" width="13.7109375" style="66" customWidth="1"/>
    <col min="1041" max="1041" width="19.5703125" style="66" customWidth="1"/>
    <col min="1042" max="1042" width="12.5703125" style="66" customWidth="1"/>
    <col min="1043" max="1043" width="11.28515625" style="66" customWidth="1"/>
    <col min="1044" max="1044" width="19.5703125" style="66" customWidth="1"/>
    <col min="1045" max="1045" width="12.5703125" style="66" customWidth="1"/>
    <col min="1046" max="1046" width="11.28515625" style="66" customWidth="1"/>
    <col min="1047" max="1047" width="19.5703125" style="66" customWidth="1"/>
    <col min="1048" max="1048" width="12.5703125" style="66" customWidth="1"/>
    <col min="1049" max="1049" width="11.28515625" style="66" customWidth="1"/>
    <col min="1050" max="1280" width="6.7109375" style="66"/>
    <col min="1281" max="1281" width="59.140625" style="66" customWidth="1"/>
    <col min="1282" max="1287" width="0" style="66" hidden="1" customWidth="1"/>
    <col min="1288" max="1288" width="19.140625" style="66" customWidth="1"/>
    <col min="1289" max="1289" width="13.28515625" style="66" customWidth="1"/>
    <col min="1290" max="1290" width="14" style="66" customWidth="1"/>
    <col min="1291" max="1291" width="18.85546875" style="66" customWidth="1"/>
    <col min="1292" max="1292" width="15.28515625" style="66" customWidth="1"/>
    <col min="1293" max="1293" width="13.7109375" style="66" customWidth="1"/>
    <col min="1294" max="1294" width="18.85546875" style="66" customWidth="1"/>
    <col min="1295" max="1295" width="15.28515625" style="66" customWidth="1"/>
    <col min="1296" max="1296" width="13.7109375" style="66" customWidth="1"/>
    <col min="1297" max="1297" width="19.5703125" style="66" customWidth="1"/>
    <col min="1298" max="1298" width="12.5703125" style="66" customWidth="1"/>
    <col min="1299" max="1299" width="11.28515625" style="66" customWidth="1"/>
    <col min="1300" max="1300" width="19.5703125" style="66" customWidth="1"/>
    <col min="1301" max="1301" width="12.5703125" style="66" customWidth="1"/>
    <col min="1302" max="1302" width="11.28515625" style="66" customWidth="1"/>
    <col min="1303" max="1303" width="19.5703125" style="66" customWidth="1"/>
    <col min="1304" max="1304" width="12.5703125" style="66" customWidth="1"/>
    <col min="1305" max="1305" width="11.28515625" style="66" customWidth="1"/>
    <col min="1306" max="1536" width="6.7109375" style="66"/>
    <col min="1537" max="1537" width="59.140625" style="66" customWidth="1"/>
    <col min="1538" max="1543" width="0" style="66" hidden="1" customWidth="1"/>
    <col min="1544" max="1544" width="19.140625" style="66" customWidth="1"/>
    <col min="1545" max="1545" width="13.28515625" style="66" customWidth="1"/>
    <col min="1546" max="1546" width="14" style="66" customWidth="1"/>
    <col min="1547" max="1547" width="18.85546875" style="66" customWidth="1"/>
    <col min="1548" max="1548" width="15.28515625" style="66" customWidth="1"/>
    <col min="1549" max="1549" width="13.7109375" style="66" customWidth="1"/>
    <col min="1550" max="1550" width="18.85546875" style="66" customWidth="1"/>
    <col min="1551" max="1551" width="15.28515625" style="66" customWidth="1"/>
    <col min="1552" max="1552" width="13.7109375" style="66" customWidth="1"/>
    <col min="1553" max="1553" width="19.5703125" style="66" customWidth="1"/>
    <col min="1554" max="1554" width="12.5703125" style="66" customWidth="1"/>
    <col min="1555" max="1555" width="11.28515625" style="66" customWidth="1"/>
    <col min="1556" max="1556" width="19.5703125" style="66" customWidth="1"/>
    <col min="1557" max="1557" width="12.5703125" style="66" customWidth="1"/>
    <col min="1558" max="1558" width="11.28515625" style="66" customWidth="1"/>
    <col min="1559" max="1559" width="19.5703125" style="66" customWidth="1"/>
    <col min="1560" max="1560" width="12.5703125" style="66" customWidth="1"/>
    <col min="1561" max="1561" width="11.28515625" style="66" customWidth="1"/>
    <col min="1562" max="1792" width="6.7109375" style="66"/>
    <col min="1793" max="1793" width="59.140625" style="66" customWidth="1"/>
    <col min="1794" max="1799" width="0" style="66" hidden="1" customWidth="1"/>
    <col min="1800" max="1800" width="19.140625" style="66" customWidth="1"/>
    <col min="1801" max="1801" width="13.28515625" style="66" customWidth="1"/>
    <col min="1802" max="1802" width="14" style="66" customWidth="1"/>
    <col min="1803" max="1803" width="18.85546875" style="66" customWidth="1"/>
    <col min="1804" max="1804" width="15.28515625" style="66" customWidth="1"/>
    <col min="1805" max="1805" width="13.7109375" style="66" customWidth="1"/>
    <col min="1806" max="1806" width="18.85546875" style="66" customWidth="1"/>
    <col min="1807" max="1807" width="15.28515625" style="66" customWidth="1"/>
    <col min="1808" max="1808" width="13.7109375" style="66" customWidth="1"/>
    <col min="1809" max="1809" width="19.5703125" style="66" customWidth="1"/>
    <col min="1810" max="1810" width="12.5703125" style="66" customWidth="1"/>
    <col min="1811" max="1811" width="11.28515625" style="66" customWidth="1"/>
    <col min="1812" max="1812" width="19.5703125" style="66" customWidth="1"/>
    <col min="1813" max="1813" width="12.5703125" style="66" customWidth="1"/>
    <col min="1814" max="1814" width="11.28515625" style="66" customWidth="1"/>
    <col min="1815" max="1815" width="19.5703125" style="66" customWidth="1"/>
    <col min="1816" max="1816" width="12.5703125" style="66" customWidth="1"/>
    <col min="1817" max="1817" width="11.28515625" style="66" customWidth="1"/>
    <col min="1818" max="2048" width="6.7109375" style="66"/>
    <col min="2049" max="2049" width="59.140625" style="66" customWidth="1"/>
    <col min="2050" max="2055" width="0" style="66" hidden="1" customWidth="1"/>
    <col min="2056" max="2056" width="19.140625" style="66" customWidth="1"/>
    <col min="2057" max="2057" width="13.28515625" style="66" customWidth="1"/>
    <col min="2058" max="2058" width="14" style="66" customWidth="1"/>
    <col min="2059" max="2059" width="18.85546875" style="66" customWidth="1"/>
    <col min="2060" max="2060" width="15.28515625" style="66" customWidth="1"/>
    <col min="2061" max="2061" width="13.7109375" style="66" customWidth="1"/>
    <col min="2062" max="2062" width="18.85546875" style="66" customWidth="1"/>
    <col min="2063" max="2063" width="15.28515625" style="66" customWidth="1"/>
    <col min="2064" max="2064" width="13.7109375" style="66" customWidth="1"/>
    <col min="2065" max="2065" width="19.5703125" style="66" customWidth="1"/>
    <col min="2066" max="2066" width="12.5703125" style="66" customWidth="1"/>
    <col min="2067" max="2067" width="11.28515625" style="66" customWidth="1"/>
    <col min="2068" max="2068" width="19.5703125" style="66" customWidth="1"/>
    <col min="2069" max="2069" width="12.5703125" style="66" customWidth="1"/>
    <col min="2070" max="2070" width="11.28515625" style="66" customWidth="1"/>
    <col min="2071" max="2071" width="19.5703125" style="66" customWidth="1"/>
    <col min="2072" max="2072" width="12.5703125" style="66" customWidth="1"/>
    <col min="2073" max="2073" width="11.28515625" style="66" customWidth="1"/>
    <col min="2074" max="2304" width="6.7109375" style="66"/>
    <col min="2305" max="2305" width="59.140625" style="66" customWidth="1"/>
    <col min="2306" max="2311" width="0" style="66" hidden="1" customWidth="1"/>
    <col min="2312" max="2312" width="19.140625" style="66" customWidth="1"/>
    <col min="2313" max="2313" width="13.28515625" style="66" customWidth="1"/>
    <col min="2314" max="2314" width="14" style="66" customWidth="1"/>
    <col min="2315" max="2315" width="18.85546875" style="66" customWidth="1"/>
    <col min="2316" max="2316" width="15.28515625" style="66" customWidth="1"/>
    <col min="2317" max="2317" width="13.7109375" style="66" customWidth="1"/>
    <col min="2318" max="2318" width="18.85546875" style="66" customWidth="1"/>
    <col min="2319" max="2319" width="15.28515625" style="66" customWidth="1"/>
    <col min="2320" max="2320" width="13.7109375" style="66" customWidth="1"/>
    <col min="2321" max="2321" width="19.5703125" style="66" customWidth="1"/>
    <col min="2322" max="2322" width="12.5703125" style="66" customWidth="1"/>
    <col min="2323" max="2323" width="11.28515625" style="66" customWidth="1"/>
    <col min="2324" max="2324" width="19.5703125" style="66" customWidth="1"/>
    <col min="2325" max="2325" width="12.5703125" style="66" customWidth="1"/>
    <col min="2326" max="2326" width="11.28515625" style="66" customWidth="1"/>
    <col min="2327" max="2327" width="19.5703125" style="66" customWidth="1"/>
    <col min="2328" max="2328" width="12.5703125" style="66" customWidth="1"/>
    <col min="2329" max="2329" width="11.28515625" style="66" customWidth="1"/>
    <col min="2330" max="2560" width="6.7109375" style="66"/>
    <col min="2561" max="2561" width="59.140625" style="66" customWidth="1"/>
    <col min="2562" max="2567" width="0" style="66" hidden="1" customWidth="1"/>
    <col min="2568" max="2568" width="19.140625" style="66" customWidth="1"/>
    <col min="2569" max="2569" width="13.28515625" style="66" customWidth="1"/>
    <col min="2570" max="2570" width="14" style="66" customWidth="1"/>
    <col min="2571" max="2571" width="18.85546875" style="66" customWidth="1"/>
    <col min="2572" max="2572" width="15.28515625" style="66" customWidth="1"/>
    <col min="2573" max="2573" width="13.7109375" style="66" customWidth="1"/>
    <col min="2574" max="2574" width="18.85546875" style="66" customWidth="1"/>
    <col min="2575" max="2575" width="15.28515625" style="66" customWidth="1"/>
    <col min="2576" max="2576" width="13.7109375" style="66" customWidth="1"/>
    <col min="2577" max="2577" width="19.5703125" style="66" customWidth="1"/>
    <col min="2578" max="2578" width="12.5703125" style="66" customWidth="1"/>
    <col min="2579" max="2579" width="11.28515625" style="66" customWidth="1"/>
    <col min="2580" max="2580" width="19.5703125" style="66" customWidth="1"/>
    <col min="2581" max="2581" width="12.5703125" style="66" customWidth="1"/>
    <col min="2582" max="2582" width="11.28515625" style="66" customWidth="1"/>
    <col min="2583" max="2583" width="19.5703125" style="66" customWidth="1"/>
    <col min="2584" max="2584" width="12.5703125" style="66" customWidth="1"/>
    <col min="2585" max="2585" width="11.28515625" style="66" customWidth="1"/>
    <col min="2586" max="2816" width="6.7109375" style="66"/>
    <col min="2817" max="2817" width="59.140625" style="66" customWidth="1"/>
    <col min="2818" max="2823" width="0" style="66" hidden="1" customWidth="1"/>
    <col min="2824" max="2824" width="19.140625" style="66" customWidth="1"/>
    <col min="2825" max="2825" width="13.28515625" style="66" customWidth="1"/>
    <col min="2826" max="2826" width="14" style="66" customWidth="1"/>
    <col min="2827" max="2827" width="18.85546875" style="66" customWidth="1"/>
    <col min="2828" max="2828" width="15.28515625" style="66" customWidth="1"/>
    <col min="2829" max="2829" width="13.7109375" style="66" customWidth="1"/>
    <col min="2830" max="2830" width="18.85546875" style="66" customWidth="1"/>
    <col min="2831" max="2831" width="15.28515625" style="66" customWidth="1"/>
    <col min="2832" max="2832" width="13.7109375" style="66" customWidth="1"/>
    <col min="2833" max="2833" width="19.5703125" style="66" customWidth="1"/>
    <col min="2834" max="2834" width="12.5703125" style="66" customWidth="1"/>
    <col min="2835" max="2835" width="11.28515625" style="66" customWidth="1"/>
    <col min="2836" max="2836" width="19.5703125" style="66" customWidth="1"/>
    <col min="2837" max="2837" width="12.5703125" style="66" customWidth="1"/>
    <col min="2838" max="2838" width="11.28515625" style="66" customWidth="1"/>
    <col min="2839" max="2839" width="19.5703125" style="66" customWidth="1"/>
    <col min="2840" max="2840" width="12.5703125" style="66" customWidth="1"/>
    <col min="2841" max="2841" width="11.28515625" style="66" customWidth="1"/>
    <col min="2842" max="3072" width="6.7109375" style="66"/>
    <col min="3073" max="3073" width="59.140625" style="66" customWidth="1"/>
    <col min="3074" max="3079" width="0" style="66" hidden="1" customWidth="1"/>
    <col min="3080" max="3080" width="19.140625" style="66" customWidth="1"/>
    <col min="3081" max="3081" width="13.28515625" style="66" customWidth="1"/>
    <col min="3082" max="3082" width="14" style="66" customWidth="1"/>
    <col min="3083" max="3083" width="18.85546875" style="66" customWidth="1"/>
    <col min="3084" max="3084" width="15.28515625" style="66" customWidth="1"/>
    <col min="3085" max="3085" width="13.7109375" style="66" customWidth="1"/>
    <col min="3086" max="3086" width="18.85546875" style="66" customWidth="1"/>
    <col min="3087" max="3087" width="15.28515625" style="66" customWidth="1"/>
    <col min="3088" max="3088" width="13.7109375" style="66" customWidth="1"/>
    <col min="3089" max="3089" width="19.5703125" style="66" customWidth="1"/>
    <col min="3090" max="3090" width="12.5703125" style="66" customWidth="1"/>
    <col min="3091" max="3091" width="11.28515625" style="66" customWidth="1"/>
    <col min="3092" max="3092" width="19.5703125" style="66" customWidth="1"/>
    <col min="3093" max="3093" width="12.5703125" style="66" customWidth="1"/>
    <col min="3094" max="3094" width="11.28515625" style="66" customWidth="1"/>
    <col min="3095" max="3095" width="19.5703125" style="66" customWidth="1"/>
    <col min="3096" max="3096" width="12.5703125" style="66" customWidth="1"/>
    <col min="3097" max="3097" width="11.28515625" style="66" customWidth="1"/>
    <col min="3098" max="3328" width="6.7109375" style="66"/>
    <col min="3329" max="3329" width="59.140625" style="66" customWidth="1"/>
    <col min="3330" max="3335" width="0" style="66" hidden="1" customWidth="1"/>
    <col min="3336" max="3336" width="19.140625" style="66" customWidth="1"/>
    <col min="3337" max="3337" width="13.28515625" style="66" customWidth="1"/>
    <col min="3338" max="3338" width="14" style="66" customWidth="1"/>
    <col min="3339" max="3339" width="18.85546875" style="66" customWidth="1"/>
    <col min="3340" max="3340" width="15.28515625" style="66" customWidth="1"/>
    <col min="3341" max="3341" width="13.7109375" style="66" customWidth="1"/>
    <col min="3342" max="3342" width="18.85546875" style="66" customWidth="1"/>
    <col min="3343" max="3343" width="15.28515625" style="66" customWidth="1"/>
    <col min="3344" max="3344" width="13.7109375" style="66" customWidth="1"/>
    <col min="3345" max="3345" width="19.5703125" style="66" customWidth="1"/>
    <col min="3346" max="3346" width="12.5703125" style="66" customWidth="1"/>
    <col min="3347" max="3347" width="11.28515625" style="66" customWidth="1"/>
    <col min="3348" max="3348" width="19.5703125" style="66" customWidth="1"/>
    <col min="3349" max="3349" width="12.5703125" style="66" customWidth="1"/>
    <col min="3350" max="3350" width="11.28515625" style="66" customWidth="1"/>
    <col min="3351" max="3351" width="19.5703125" style="66" customWidth="1"/>
    <col min="3352" max="3352" width="12.5703125" style="66" customWidth="1"/>
    <col min="3353" max="3353" width="11.28515625" style="66" customWidth="1"/>
    <col min="3354" max="3584" width="6.7109375" style="66"/>
    <col min="3585" max="3585" width="59.140625" style="66" customWidth="1"/>
    <col min="3586" max="3591" width="0" style="66" hidden="1" customWidth="1"/>
    <col min="3592" max="3592" width="19.140625" style="66" customWidth="1"/>
    <col min="3593" max="3593" width="13.28515625" style="66" customWidth="1"/>
    <col min="3594" max="3594" width="14" style="66" customWidth="1"/>
    <col min="3595" max="3595" width="18.85546875" style="66" customWidth="1"/>
    <col min="3596" max="3596" width="15.28515625" style="66" customWidth="1"/>
    <col min="3597" max="3597" width="13.7109375" style="66" customWidth="1"/>
    <col min="3598" max="3598" width="18.85546875" style="66" customWidth="1"/>
    <col min="3599" max="3599" width="15.28515625" style="66" customWidth="1"/>
    <col min="3600" max="3600" width="13.7109375" style="66" customWidth="1"/>
    <col min="3601" max="3601" width="19.5703125" style="66" customWidth="1"/>
    <col min="3602" max="3602" width="12.5703125" style="66" customWidth="1"/>
    <col min="3603" max="3603" width="11.28515625" style="66" customWidth="1"/>
    <col min="3604" max="3604" width="19.5703125" style="66" customWidth="1"/>
    <col min="3605" max="3605" width="12.5703125" style="66" customWidth="1"/>
    <col min="3606" max="3606" width="11.28515625" style="66" customWidth="1"/>
    <col min="3607" max="3607" width="19.5703125" style="66" customWidth="1"/>
    <col min="3608" max="3608" width="12.5703125" style="66" customWidth="1"/>
    <col min="3609" max="3609" width="11.28515625" style="66" customWidth="1"/>
    <col min="3610" max="3840" width="6.7109375" style="66"/>
    <col min="3841" max="3841" width="59.140625" style="66" customWidth="1"/>
    <col min="3842" max="3847" width="0" style="66" hidden="1" customWidth="1"/>
    <col min="3848" max="3848" width="19.140625" style="66" customWidth="1"/>
    <col min="3849" max="3849" width="13.28515625" style="66" customWidth="1"/>
    <col min="3850" max="3850" width="14" style="66" customWidth="1"/>
    <col min="3851" max="3851" width="18.85546875" style="66" customWidth="1"/>
    <col min="3852" max="3852" width="15.28515625" style="66" customWidth="1"/>
    <col min="3853" max="3853" width="13.7109375" style="66" customWidth="1"/>
    <col min="3854" max="3854" width="18.85546875" style="66" customWidth="1"/>
    <col min="3855" max="3855" width="15.28515625" style="66" customWidth="1"/>
    <col min="3856" max="3856" width="13.7109375" style="66" customWidth="1"/>
    <col min="3857" max="3857" width="19.5703125" style="66" customWidth="1"/>
    <col min="3858" max="3858" width="12.5703125" style="66" customWidth="1"/>
    <col min="3859" max="3859" width="11.28515625" style="66" customWidth="1"/>
    <col min="3860" max="3860" width="19.5703125" style="66" customWidth="1"/>
    <col min="3861" max="3861" width="12.5703125" style="66" customWidth="1"/>
    <col min="3862" max="3862" width="11.28515625" style="66" customWidth="1"/>
    <col min="3863" max="3863" width="19.5703125" style="66" customWidth="1"/>
    <col min="3864" max="3864" width="12.5703125" style="66" customWidth="1"/>
    <col min="3865" max="3865" width="11.28515625" style="66" customWidth="1"/>
    <col min="3866" max="4096" width="6.7109375" style="66"/>
    <col min="4097" max="4097" width="59.140625" style="66" customWidth="1"/>
    <col min="4098" max="4103" width="0" style="66" hidden="1" customWidth="1"/>
    <col min="4104" max="4104" width="19.140625" style="66" customWidth="1"/>
    <col min="4105" max="4105" width="13.28515625" style="66" customWidth="1"/>
    <col min="4106" max="4106" width="14" style="66" customWidth="1"/>
    <col min="4107" max="4107" width="18.85546875" style="66" customWidth="1"/>
    <col min="4108" max="4108" width="15.28515625" style="66" customWidth="1"/>
    <col min="4109" max="4109" width="13.7109375" style="66" customWidth="1"/>
    <col min="4110" max="4110" width="18.85546875" style="66" customWidth="1"/>
    <col min="4111" max="4111" width="15.28515625" style="66" customWidth="1"/>
    <col min="4112" max="4112" width="13.7109375" style="66" customWidth="1"/>
    <col min="4113" max="4113" width="19.5703125" style="66" customWidth="1"/>
    <col min="4114" max="4114" width="12.5703125" style="66" customWidth="1"/>
    <col min="4115" max="4115" width="11.28515625" style="66" customWidth="1"/>
    <col min="4116" max="4116" width="19.5703125" style="66" customWidth="1"/>
    <col min="4117" max="4117" width="12.5703125" style="66" customWidth="1"/>
    <col min="4118" max="4118" width="11.28515625" style="66" customWidth="1"/>
    <col min="4119" max="4119" width="19.5703125" style="66" customWidth="1"/>
    <col min="4120" max="4120" width="12.5703125" style="66" customWidth="1"/>
    <col min="4121" max="4121" width="11.28515625" style="66" customWidth="1"/>
    <col min="4122" max="4352" width="6.7109375" style="66"/>
    <col min="4353" max="4353" width="59.140625" style="66" customWidth="1"/>
    <col min="4354" max="4359" width="0" style="66" hidden="1" customWidth="1"/>
    <col min="4360" max="4360" width="19.140625" style="66" customWidth="1"/>
    <col min="4361" max="4361" width="13.28515625" style="66" customWidth="1"/>
    <col min="4362" max="4362" width="14" style="66" customWidth="1"/>
    <col min="4363" max="4363" width="18.85546875" style="66" customWidth="1"/>
    <col min="4364" max="4364" width="15.28515625" style="66" customWidth="1"/>
    <col min="4365" max="4365" width="13.7109375" style="66" customWidth="1"/>
    <col min="4366" max="4366" width="18.85546875" style="66" customWidth="1"/>
    <col min="4367" max="4367" width="15.28515625" style="66" customWidth="1"/>
    <col min="4368" max="4368" width="13.7109375" style="66" customWidth="1"/>
    <col min="4369" max="4369" width="19.5703125" style="66" customWidth="1"/>
    <col min="4370" max="4370" width="12.5703125" style="66" customWidth="1"/>
    <col min="4371" max="4371" width="11.28515625" style="66" customWidth="1"/>
    <col min="4372" max="4372" width="19.5703125" style="66" customWidth="1"/>
    <col min="4373" max="4373" width="12.5703125" style="66" customWidth="1"/>
    <col min="4374" max="4374" width="11.28515625" style="66" customWidth="1"/>
    <col min="4375" max="4375" width="19.5703125" style="66" customWidth="1"/>
    <col min="4376" max="4376" width="12.5703125" style="66" customWidth="1"/>
    <col min="4377" max="4377" width="11.28515625" style="66" customWidth="1"/>
    <col min="4378" max="4608" width="6.7109375" style="66"/>
    <col min="4609" max="4609" width="59.140625" style="66" customWidth="1"/>
    <col min="4610" max="4615" width="0" style="66" hidden="1" customWidth="1"/>
    <col min="4616" max="4616" width="19.140625" style="66" customWidth="1"/>
    <col min="4617" max="4617" width="13.28515625" style="66" customWidth="1"/>
    <col min="4618" max="4618" width="14" style="66" customWidth="1"/>
    <col min="4619" max="4619" width="18.85546875" style="66" customWidth="1"/>
    <col min="4620" max="4620" width="15.28515625" style="66" customWidth="1"/>
    <col min="4621" max="4621" width="13.7109375" style="66" customWidth="1"/>
    <col min="4622" max="4622" width="18.85546875" style="66" customWidth="1"/>
    <col min="4623" max="4623" width="15.28515625" style="66" customWidth="1"/>
    <col min="4624" max="4624" width="13.7109375" style="66" customWidth="1"/>
    <col min="4625" max="4625" width="19.5703125" style="66" customWidth="1"/>
    <col min="4626" max="4626" width="12.5703125" style="66" customWidth="1"/>
    <col min="4627" max="4627" width="11.28515625" style="66" customWidth="1"/>
    <col min="4628" max="4628" width="19.5703125" style="66" customWidth="1"/>
    <col min="4629" max="4629" width="12.5703125" style="66" customWidth="1"/>
    <col min="4630" max="4630" width="11.28515625" style="66" customWidth="1"/>
    <col min="4631" max="4631" width="19.5703125" style="66" customWidth="1"/>
    <col min="4632" max="4632" width="12.5703125" style="66" customWidth="1"/>
    <col min="4633" max="4633" width="11.28515625" style="66" customWidth="1"/>
    <col min="4634" max="4864" width="6.7109375" style="66"/>
    <col min="4865" max="4865" width="59.140625" style="66" customWidth="1"/>
    <col min="4866" max="4871" width="0" style="66" hidden="1" customWidth="1"/>
    <col min="4872" max="4872" width="19.140625" style="66" customWidth="1"/>
    <col min="4873" max="4873" width="13.28515625" style="66" customWidth="1"/>
    <col min="4874" max="4874" width="14" style="66" customWidth="1"/>
    <col min="4875" max="4875" width="18.85546875" style="66" customWidth="1"/>
    <col min="4876" max="4876" width="15.28515625" style="66" customWidth="1"/>
    <col min="4877" max="4877" width="13.7109375" style="66" customWidth="1"/>
    <col min="4878" max="4878" width="18.85546875" style="66" customWidth="1"/>
    <col min="4879" max="4879" width="15.28515625" style="66" customWidth="1"/>
    <col min="4880" max="4880" width="13.7109375" style="66" customWidth="1"/>
    <col min="4881" max="4881" width="19.5703125" style="66" customWidth="1"/>
    <col min="4882" max="4882" width="12.5703125" style="66" customWidth="1"/>
    <col min="4883" max="4883" width="11.28515625" style="66" customWidth="1"/>
    <col min="4884" max="4884" width="19.5703125" style="66" customWidth="1"/>
    <col min="4885" max="4885" width="12.5703125" style="66" customWidth="1"/>
    <col min="4886" max="4886" width="11.28515625" style="66" customWidth="1"/>
    <col min="4887" max="4887" width="19.5703125" style="66" customWidth="1"/>
    <col min="4888" max="4888" width="12.5703125" style="66" customWidth="1"/>
    <col min="4889" max="4889" width="11.28515625" style="66" customWidth="1"/>
    <col min="4890" max="5120" width="6.7109375" style="66"/>
    <col min="5121" max="5121" width="59.140625" style="66" customWidth="1"/>
    <col min="5122" max="5127" width="0" style="66" hidden="1" customWidth="1"/>
    <col min="5128" max="5128" width="19.140625" style="66" customWidth="1"/>
    <col min="5129" max="5129" width="13.28515625" style="66" customWidth="1"/>
    <col min="5130" max="5130" width="14" style="66" customWidth="1"/>
    <col min="5131" max="5131" width="18.85546875" style="66" customWidth="1"/>
    <col min="5132" max="5132" width="15.28515625" style="66" customWidth="1"/>
    <col min="5133" max="5133" width="13.7109375" style="66" customWidth="1"/>
    <col min="5134" max="5134" width="18.85546875" style="66" customWidth="1"/>
    <col min="5135" max="5135" width="15.28515625" style="66" customWidth="1"/>
    <col min="5136" max="5136" width="13.7109375" style="66" customWidth="1"/>
    <col min="5137" max="5137" width="19.5703125" style="66" customWidth="1"/>
    <col min="5138" max="5138" width="12.5703125" style="66" customWidth="1"/>
    <col min="5139" max="5139" width="11.28515625" style="66" customWidth="1"/>
    <col min="5140" max="5140" width="19.5703125" style="66" customWidth="1"/>
    <col min="5141" max="5141" width="12.5703125" style="66" customWidth="1"/>
    <col min="5142" max="5142" width="11.28515625" style="66" customWidth="1"/>
    <col min="5143" max="5143" width="19.5703125" style="66" customWidth="1"/>
    <col min="5144" max="5144" width="12.5703125" style="66" customWidth="1"/>
    <col min="5145" max="5145" width="11.28515625" style="66" customWidth="1"/>
    <col min="5146" max="5376" width="6.7109375" style="66"/>
    <col min="5377" max="5377" width="59.140625" style="66" customWidth="1"/>
    <col min="5378" max="5383" width="0" style="66" hidden="1" customWidth="1"/>
    <col min="5384" max="5384" width="19.140625" style="66" customWidth="1"/>
    <col min="5385" max="5385" width="13.28515625" style="66" customWidth="1"/>
    <col min="5386" max="5386" width="14" style="66" customWidth="1"/>
    <col min="5387" max="5387" width="18.85546875" style="66" customWidth="1"/>
    <col min="5388" max="5388" width="15.28515625" style="66" customWidth="1"/>
    <col min="5389" max="5389" width="13.7109375" style="66" customWidth="1"/>
    <col min="5390" max="5390" width="18.85546875" style="66" customWidth="1"/>
    <col min="5391" max="5391" width="15.28515625" style="66" customWidth="1"/>
    <col min="5392" max="5392" width="13.7109375" style="66" customWidth="1"/>
    <col min="5393" max="5393" width="19.5703125" style="66" customWidth="1"/>
    <col min="5394" max="5394" width="12.5703125" style="66" customWidth="1"/>
    <col min="5395" max="5395" width="11.28515625" style="66" customWidth="1"/>
    <col min="5396" max="5396" width="19.5703125" style="66" customWidth="1"/>
    <col min="5397" max="5397" width="12.5703125" style="66" customWidth="1"/>
    <col min="5398" max="5398" width="11.28515625" style="66" customWidth="1"/>
    <col min="5399" max="5399" width="19.5703125" style="66" customWidth="1"/>
    <col min="5400" max="5400" width="12.5703125" style="66" customWidth="1"/>
    <col min="5401" max="5401" width="11.28515625" style="66" customWidth="1"/>
    <col min="5402" max="5632" width="6.7109375" style="66"/>
    <col min="5633" max="5633" width="59.140625" style="66" customWidth="1"/>
    <col min="5634" max="5639" width="0" style="66" hidden="1" customWidth="1"/>
    <col min="5640" max="5640" width="19.140625" style="66" customWidth="1"/>
    <col min="5641" max="5641" width="13.28515625" style="66" customWidth="1"/>
    <col min="5642" max="5642" width="14" style="66" customWidth="1"/>
    <col min="5643" max="5643" width="18.85546875" style="66" customWidth="1"/>
    <col min="5644" max="5644" width="15.28515625" style="66" customWidth="1"/>
    <col min="5645" max="5645" width="13.7109375" style="66" customWidth="1"/>
    <col min="5646" max="5646" width="18.85546875" style="66" customWidth="1"/>
    <col min="5647" max="5647" width="15.28515625" style="66" customWidth="1"/>
    <col min="5648" max="5648" width="13.7109375" style="66" customWidth="1"/>
    <col min="5649" max="5649" width="19.5703125" style="66" customWidth="1"/>
    <col min="5650" max="5650" width="12.5703125" style="66" customWidth="1"/>
    <col min="5651" max="5651" width="11.28515625" style="66" customWidth="1"/>
    <col min="5652" max="5652" width="19.5703125" style="66" customWidth="1"/>
    <col min="5653" max="5653" width="12.5703125" style="66" customWidth="1"/>
    <col min="5654" max="5654" width="11.28515625" style="66" customWidth="1"/>
    <col min="5655" max="5655" width="19.5703125" style="66" customWidth="1"/>
    <col min="5656" max="5656" width="12.5703125" style="66" customWidth="1"/>
    <col min="5657" max="5657" width="11.28515625" style="66" customWidth="1"/>
    <col min="5658" max="5888" width="6.7109375" style="66"/>
    <col min="5889" max="5889" width="59.140625" style="66" customWidth="1"/>
    <col min="5890" max="5895" width="0" style="66" hidden="1" customWidth="1"/>
    <col min="5896" max="5896" width="19.140625" style="66" customWidth="1"/>
    <col min="5897" max="5897" width="13.28515625" style="66" customWidth="1"/>
    <col min="5898" max="5898" width="14" style="66" customWidth="1"/>
    <col min="5899" max="5899" width="18.85546875" style="66" customWidth="1"/>
    <col min="5900" max="5900" width="15.28515625" style="66" customWidth="1"/>
    <col min="5901" max="5901" width="13.7109375" style="66" customWidth="1"/>
    <col min="5902" max="5902" width="18.85546875" style="66" customWidth="1"/>
    <col min="5903" max="5903" width="15.28515625" style="66" customWidth="1"/>
    <col min="5904" max="5904" width="13.7109375" style="66" customWidth="1"/>
    <col min="5905" max="5905" width="19.5703125" style="66" customWidth="1"/>
    <col min="5906" max="5906" width="12.5703125" style="66" customWidth="1"/>
    <col min="5907" max="5907" width="11.28515625" style="66" customWidth="1"/>
    <col min="5908" max="5908" width="19.5703125" style="66" customWidth="1"/>
    <col min="5909" max="5909" width="12.5703125" style="66" customWidth="1"/>
    <col min="5910" max="5910" width="11.28515625" style="66" customWidth="1"/>
    <col min="5911" max="5911" width="19.5703125" style="66" customWidth="1"/>
    <col min="5912" max="5912" width="12.5703125" style="66" customWidth="1"/>
    <col min="5913" max="5913" width="11.28515625" style="66" customWidth="1"/>
    <col min="5914" max="6144" width="6.7109375" style="66"/>
    <col min="6145" max="6145" width="59.140625" style="66" customWidth="1"/>
    <col min="6146" max="6151" width="0" style="66" hidden="1" customWidth="1"/>
    <col min="6152" max="6152" width="19.140625" style="66" customWidth="1"/>
    <col min="6153" max="6153" width="13.28515625" style="66" customWidth="1"/>
    <col min="6154" max="6154" width="14" style="66" customWidth="1"/>
    <col min="6155" max="6155" width="18.85546875" style="66" customWidth="1"/>
    <col min="6156" max="6156" width="15.28515625" style="66" customWidth="1"/>
    <col min="6157" max="6157" width="13.7109375" style="66" customWidth="1"/>
    <col min="6158" max="6158" width="18.85546875" style="66" customWidth="1"/>
    <col min="6159" max="6159" width="15.28515625" style="66" customWidth="1"/>
    <col min="6160" max="6160" width="13.7109375" style="66" customWidth="1"/>
    <col min="6161" max="6161" width="19.5703125" style="66" customWidth="1"/>
    <col min="6162" max="6162" width="12.5703125" style="66" customWidth="1"/>
    <col min="6163" max="6163" width="11.28515625" style="66" customWidth="1"/>
    <col min="6164" max="6164" width="19.5703125" style="66" customWidth="1"/>
    <col min="6165" max="6165" width="12.5703125" style="66" customWidth="1"/>
    <col min="6166" max="6166" width="11.28515625" style="66" customWidth="1"/>
    <col min="6167" max="6167" width="19.5703125" style="66" customWidth="1"/>
    <col min="6168" max="6168" width="12.5703125" style="66" customWidth="1"/>
    <col min="6169" max="6169" width="11.28515625" style="66" customWidth="1"/>
    <col min="6170" max="6400" width="6.7109375" style="66"/>
    <col min="6401" max="6401" width="59.140625" style="66" customWidth="1"/>
    <col min="6402" max="6407" width="0" style="66" hidden="1" customWidth="1"/>
    <col min="6408" max="6408" width="19.140625" style="66" customWidth="1"/>
    <col min="6409" max="6409" width="13.28515625" style="66" customWidth="1"/>
    <col min="6410" max="6410" width="14" style="66" customWidth="1"/>
    <col min="6411" max="6411" width="18.85546875" style="66" customWidth="1"/>
    <col min="6412" max="6412" width="15.28515625" style="66" customWidth="1"/>
    <col min="6413" max="6413" width="13.7109375" style="66" customWidth="1"/>
    <col min="6414" max="6414" width="18.85546875" style="66" customWidth="1"/>
    <col min="6415" max="6415" width="15.28515625" style="66" customWidth="1"/>
    <col min="6416" max="6416" width="13.7109375" style="66" customWidth="1"/>
    <col min="6417" max="6417" width="19.5703125" style="66" customWidth="1"/>
    <col min="6418" max="6418" width="12.5703125" style="66" customWidth="1"/>
    <col min="6419" max="6419" width="11.28515625" style="66" customWidth="1"/>
    <col min="6420" max="6420" width="19.5703125" style="66" customWidth="1"/>
    <col min="6421" max="6421" width="12.5703125" style="66" customWidth="1"/>
    <col min="6422" max="6422" width="11.28515625" style="66" customWidth="1"/>
    <col min="6423" max="6423" width="19.5703125" style="66" customWidth="1"/>
    <col min="6424" max="6424" width="12.5703125" style="66" customWidth="1"/>
    <col min="6425" max="6425" width="11.28515625" style="66" customWidth="1"/>
    <col min="6426" max="6656" width="6.7109375" style="66"/>
    <col min="6657" max="6657" width="59.140625" style="66" customWidth="1"/>
    <col min="6658" max="6663" width="0" style="66" hidden="1" customWidth="1"/>
    <col min="6664" max="6664" width="19.140625" style="66" customWidth="1"/>
    <col min="6665" max="6665" width="13.28515625" style="66" customWidth="1"/>
    <col min="6666" max="6666" width="14" style="66" customWidth="1"/>
    <col min="6667" max="6667" width="18.85546875" style="66" customWidth="1"/>
    <col min="6668" max="6668" width="15.28515625" style="66" customWidth="1"/>
    <col min="6669" max="6669" width="13.7109375" style="66" customWidth="1"/>
    <col min="6670" max="6670" width="18.85546875" style="66" customWidth="1"/>
    <col min="6671" max="6671" width="15.28515625" style="66" customWidth="1"/>
    <col min="6672" max="6672" width="13.7109375" style="66" customWidth="1"/>
    <col min="6673" max="6673" width="19.5703125" style="66" customWidth="1"/>
    <col min="6674" max="6674" width="12.5703125" style="66" customWidth="1"/>
    <col min="6675" max="6675" width="11.28515625" style="66" customWidth="1"/>
    <col min="6676" max="6676" width="19.5703125" style="66" customWidth="1"/>
    <col min="6677" max="6677" width="12.5703125" style="66" customWidth="1"/>
    <col min="6678" max="6678" width="11.28515625" style="66" customWidth="1"/>
    <col min="6679" max="6679" width="19.5703125" style="66" customWidth="1"/>
    <col min="6680" max="6680" width="12.5703125" style="66" customWidth="1"/>
    <col min="6681" max="6681" width="11.28515625" style="66" customWidth="1"/>
    <col min="6682" max="6912" width="6.7109375" style="66"/>
    <col min="6913" max="6913" width="59.140625" style="66" customWidth="1"/>
    <col min="6914" max="6919" width="0" style="66" hidden="1" customWidth="1"/>
    <col min="6920" max="6920" width="19.140625" style="66" customWidth="1"/>
    <col min="6921" max="6921" width="13.28515625" style="66" customWidth="1"/>
    <col min="6922" max="6922" width="14" style="66" customWidth="1"/>
    <col min="6923" max="6923" width="18.85546875" style="66" customWidth="1"/>
    <col min="6924" max="6924" width="15.28515625" style="66" customWidth="1"/>
    <col min="6925" max="6925" width="13.7109375" style="66" customWidth="1"/>
    <col min="6926" max="6926" width="18.85546875" style="66" customWidth="1"/>
    <col min="6927" max="6927" width="15.28515625" style="66" customWidth="1"/>
    <col min="6928" max="6928" width="13.7109375" style="66" customWidth="1"/>
    <col min="6929" max="6929" width="19.5703125" style="66" customWidth="1"/>
    <col min="6930" max="6930" width="12.5703125" style="66" customWidth="1"/>
    <col min="6931" max="6931" width="11.28515625" style="66" customWidth="1"/>
    <col min="6932" max="6932" width="19.5703125" style="66" customWidth="1"/>
    <col min="6933" max="6933" width="12.5703125" style="66" customWidth="1"/>
    <col min="6934" max="6934" width="11.28515625" style="66" customWidth="1"/>
    <col min="6935" max="6935" width="19.5703125" style="66" customWidth="1"/>
    <col min="6936" max="6936" width="12.5703125" style="66" customWidth="1"/>
    <col min="6937" max="6937" width="11.28515625" style="66" customWidth="1"/>
    <col min="6938" max="7168" width="6.7109375" style="66"/>
    <col min="7169" max="7169" width="59.140625" style="66" customWidth="1"/>
    <col min="7170" max="7175" width="0" style="66" hidden="1" customWidth="1"/>
    <col min="7176" max="7176" width="19.140625" style="66" customWidth="1"/>
    <col min="7177" max="7177" width="13.28515625" style="66" customWidth="1"/>
    <col min="7178" max="7178" width="14" style="66" customWidth="1"/>
    <col min="7179" max="7179" width="18.85546875" style="66" customWidth="1"/>
    <col min="7180" max="7180" width="15.28515625" style="66" customWidth="1"/>
    <col min="7181" max="7181" width="13.7109375" style="66" customWidth="1"/>
    <col min="7182" max="7182" width="18.85546875" style="66" customWidth="1"/>
    <col min="7183" max="7183" width="15.28515625" style="66" customWidth="1"/>
    <col min="7184" max="7184" width="13.7109375" style="66" customWidth="1"/>
    <col min="7185" max="7185" width="19.5703125" style="66" customWidth="1"/>
    <col min="7186" max="7186" width="12.5703125" style="66" customWidth="1"/>
    <col min="7187" max="7187" width="11.28515625" style="66" customWidth="1"/>
    <col min="7188" max="7188" width="19.5703125" style="66" customWidth="1"/>
    <col min="7189" max="7189" width="12.5703125" style="66" customWidth="1"/>
    <col min="7190" max="7190" width="11.28515625" style="66" customWidth="1"/>
    <col min="7191" max="7191" width="19.5703125" style="66" customWidth="1"/>
    <col min="7192" max="7192" width="12.5703125" style="66" customWidth="1"/>
    <col min="7193" max="7193" width="11.28515625" style="66" customWidth="1"/>
    <col min="7194" max="7424" width="6.7109375" style="66"/>
    <col min="7425" max="7425" width="59.140625" style="66" customWidth="1"/>
    <col min="7426" max="7431" width="0" style="66" hidden="1" customWidth="1"/>
    <col min="7432" max="7432" width="19.140625" style="66" customWidth="1"/>
    <col min="7433" max="7433" width="13.28515625" style="66" customWidth="1"/>
    <col min="7434" max="7434" width="14" style="66" customWidth="1"/>
    <col min="7435" max="7435" width="18.85546875" style="66" customWidth="1"/>
    <col min="7436" max="7436" width="15.28515625" style="66" customWidth="1"/>
    <col min="7437" max="7437" width="13.7109375" style="66" customWidth="1"/>
    <col min="7438" max="7438" width="18.85546875" style="66" customWidth="1"/>
    <col min="7439" max="7439" width="15.28515625" style="66" customWidth="1"/>
    <col min="7440" max="7440" width="13.7109375" style="66" customWidth="1"/>
    <col min="7441" max="7441" width="19.5703125" style="66" customWidth="1"/>
    <col min="7442" max="7442" width="12.5703125" style="66" customWidth="1"/>
    <col min="7443" max="7443" width="11.28515625" style="66" customWidth="1"/>
    <col min="7444" max="7444" width="19.5703125" style="66" customWidth="1"/>
    <col min="7445" max="7445" width="12.5703125" style="66" customWidth="1"/>
    <col min="7446" max="7446" width="11.28515625" style="66" customWidth="1"/>
    <col min="7447" max="7447" width="19.5703125" style="66" customWidth="1"/>
    <col min="7448" max="7448" width="12.5703125" style="66" customWidth="1"/>
    <col min="7449" max="7449" width="11.28515625" style="66" customWidth="1"/>
    <col min="7450" max="7680" width="6.7109375" style="66"/>
    <col min="7681" max="7681" width="59.140625" style="66" customWidth="1"/>
    <col min="7682" max="7687" width="0" style="66" hidden="1" customWidth="1"/>
    <col min="7688" max="7688" width="19.140625" style="66" customWidth="1"/>
    <col min="7689" max="7689" width="13.28515625" style="66" customWidth="1"/>
    <col min="7690" max="7690" width="14" style="66" customWidth="1"/>
    <col min="7691" max="7691" width="18.85546875" style="66" customWidth="1"/>
    <col min="7692" max="7692" width="15.28515625" style="66" customWidth="1"/>
    <col min="7693" max="7693" width="13.7109375" style="66" customWidth="1"/>
    <col min="7694" max="7694" width="18.85546875" style="66" customWidth="1"/>
    <col min="7695" max="7695" width="15.28515625" style="66" customWidth="1"/>
    <col min="7696" max="7696" width="13.7109375" style="66" customWidth="1"/>
    <col min="7697" max="7697" width="19.5703125" style="66" customWidth="1"/>
    <col min="7698" max="7698" width="12.5703125" style="66" customWidth="1"/>
    <col min="7699" max="7699" width="11.28515625" style="66" customWidth="1"/>
    <col min="7700" max="7700" width="19.5703125" style="66" customWidth="1"/>
    <col min="7701" max="7701" width="12.5703125" style="66" customWidth="1"/>
    <col min="7702" max="7702" width="11.28515625" style="66" customWidth="1"/>
    <col min="7703" max="7703" width="19.5703125" style="66" customWidth="1"/>
    <col min="7704" max="7704" width="12.5703125" style="66" customWidth="1"/>
    <col min="7705" max="7705" width="11.28515625" style="66" customWidth="1"/>
    <col min="7706" max="7936" width="6.7109375" style="66"/>
    <col min="7937" max="7937" width="59.140625" style="66" customWidth="1"/>
    <col min="7938" max="7943" width="0" style="66" hidden="1" customWidth="1"/>
    <col min="7944" max="7944" width="19.140625" style="66" customWidth="1"/>
    <col min="7945" max="7945" width="13.28515625" style="66" customWidth="1"/>
    <col min="7946" max="7946" width="14" style="66" customWidth="1"/>
    <col min="7947" max="7947" width="18.85546875" style="66" customWidth="1"/>
    <col min="7948" max="7948" width="15.28515625" style="66" customWidth="1"/>
    <col min="7949" max="7949" width="13.7109375" style="66" customWidth="1"/>
    <col min="7950" max="7950" width="18.85546875" style="66" customWidth="1"/>
    <col min="7951" max="7951" width="15.28515625" style="66" customWidth="1"/>
    <col min="7952" max="7952" width="13.7109375" style="66" customWidth="1"/>
    <col min="7953" max="7953" width="19.5703125" style="66" customWidth="1"/>
    <col min="7954" max="7954" width="12.5703125" style="66" customWidth="1"/>
    <col min="7955" max="7955" width="11.28515625" style="66" customWidth="1"/>
    <col min="7956" max="7956" width="19.5703125" style="66" customWidth="1"/>
    <col min="7957" max="7957" width="12.5703125" style="66" customWidth="1"/>
    <col min="7958" max="7958" width="11.28515625" style="66" customWidth="1"/>
    <col min="7959" max="7959" width="19.5703125" style="66" customWidth="1"/>
    <col min="7960" max="7960" width="12.5703125" style="66" customWidth="1"/>
    <col min="7961" max="7961" width="11.28515625" style="66" customWidth="1"/>
    <col min="7962" max="8192" width="6.7109375" style="66"/>
    <col min="8193" max="8193" width="59.140625" style="66" customWidth="1"/>
    <col min="8194" max="8199" width="0" style="66" hidden="1" customWidth="1"/>
    <col min="8200" max="8200" width="19.140625" style="66" customWidth="1"/>
    <col min="8201" max="8201" width="13.28515625" style="66" customWidth="1"/>
    <col min="8202" max="8202" width="14" style="66" customWidth="1"/>
    <col min="8203" max="8203" width="18.85546875" style="66" customWidth="1"/>
    <col min="8204" max="8204" width="15.28515625" style="66" customWidth="1"/>
    <col min="8205" max="8205" width="13.7109375" style="66" customWidth="1"/>
    <col min="8206" max="8206" width="18.85546875" style="66" customWidth="1"/>
    <col min="8207" max="8207" width="15.28515625" style="66" customWidth="1"/>
    <col min="8208" max="8208" width="13.7109375" style="66" customWidth="1"/>
    <col min="8209" max="8209" width="19.5703125" style="66" customWidth="1"/>
    <col min="8210" max="8210" width="12.5703125" style="66" customWidth="1"/>
    <col min="8211" max="8211" width="11.28515625" style="66" customWidth="1"/>
    <col min="8212" max="8212" width="19.5703125" style="66" customWidth="1"/>
    <col min="8213" max="8213" width="12.5703125" style="66" customWidth="1"/>
    <col min="8214" max="8214" width="11.28515625" style="66" customWidth="1"/>
    <col min="8215" max="8215" width="19.5703125" style="66" customWidth="1"/>
    <col min="8216" max="8216" width="12.5703125" style="66" customWidth="1"/>
    <col min="8217" max="8217" width="11.28515625" style="66" customWidth="1"/>
    <col min="8218" max="8448" width="6.7109375" style="66"/>
    <col min="8449" max="8449" width="59.140625" style="66" customWidth="1"/>
    <col min="8450" max="8455" width="0" style="66" hidden="1" customWidth="1"/>
    <col min="8456" max="8456" width="19.140625" style="66" customWidth="1"/>
    <col min="8457" max="8457" width="13.28515625" style="66" customWidth="1"/>
    <col min="8458" max="8458" width="14" style="66" customWidth="1"/>
    <col min="8459" max="8459" width="18.85546875" style="66" customWidth="1"/>
    <col min="8460" max="8460" width="15.28515625" style="66" customWidth="1"/>
    <col min="8461" max="8461" width="13.7109375" style="66" customWidth="1"/>
    <col min="8462" max="8462" width="18.85546875" style="66" customWidth="1"/>
    <col min="8463" max="8463" width="15.28515625" style="66" customWidth="1"/>
    <col min="8464" max="8464" width="13.7109375" style="66" customWidth="1"/>
    <col min="8465" max="8465" width="19.5703125" style="66" customWidth="1"/>
    <col min="8466" max="8466" width="12.5703125" style="66" customWidth="1"/>
    <col min="8467" max="8467" width="11.28515625" style="66" customWidth="1"/>
    <col min="8468" max="8468" width="19.5703125" style="66" customWidth="1"/>
    <col min="8469" max="8469" width="12.5703125" style="66" customWidth="1"/>
    <col min="8470" max="8470" width="11.28515625" style="66" customWidth="1"/>
    <col min="8471" max="8471" width="19.5703125" style="66" customWidth="1"/>
    <col min="8472" max="8472" width="12.5703125" style="66" customWidth="1"/>
    <col min="8473" max="8473" width="11.28515625" style="66" customWidth="1"/>
    <col min="8474" max="8704" width="6.7109375" style="66"/>
    <col min="8705" max="8705" width="59.140625" style="66" customWidth="1"/>
    <col min="8706" max="8711" width="0" style="66" hidden="1" customWidth="1"/>
    <col min="8712" max="8712" width="19.140625" style="66" customWidth="1"/>
    <col min="8713" max="8713" width="13.28515625" style="66" customWidth="1"/>
    <col min="8714" max="8714" width="14" style="66" customWidth="1"/>
    <col min="8715" max="8715" width="18.85546875" style="66" customWidth="1"/>
    <col min="8716" max="8716" width="15.28515625" style="66" customWidth="1"/>
    <col min="8717" max="8717" width="13.7109375" style="66" customWidth="1"/>
    <col min="8718" max="8718" width="18.85546875" style="66" customWidth="1"/>
    <col min="8719" max="8719" width="15.28515625" style="66" customWidth="1"/>
    <col min="8720" max="8720" width="13.7109375" style="66" customWidth="1"/>
    <col min="8721" max="8721" width="19.5703125" style="66" customWidth="1"/>
    <col min="8722" max="8722" width="12.5703125" style="66" customWidth="1"/>
    <col min="8723" max="8723" width="11.28515625" style="66" customWidth="1"/>
    <col min="8724" max="8724" width="19.5703125" style="66" customWidth="1"/>
    <col min="8725" max="8725" width="12.5703125" style="66" customWidth="1"/>
    <col min="8726" max="8726" width="11.28515625" style="66" customWidth="1"/>
    <col min="8727" max="8727" width="19.5703125" style="66" customWidth="1"/>
    <col min="8728" max="8728" width="12.5703125" style="66" customWidth="1"/>
    <col min="8729" max="8729" width="11.28515625" style="66" customWidth="1"/>
    <col min="8730" max="8960" width="6.7109375" style="66"/>
    <col min="8961" max="8961" width="59.140625" style="66" customWidth="1"/>
    <col min="8962" max="8967" width="0" style="66" hidden="1" customWidth="1"/>
    <col min="8968" max="8968" width="19.140625" style="66" customWidth="1"/>
    <col min="8969" max="8969" width="13.28515625" style="66" customWidth="1"/>
    <col min="8970" max="8970" width="14" style="66" customWidth="1"/>
    <col min="8971" max="8971" width="18.85546875" style="66" customWidth="1"/>
    <col min="8972" max="8972" width="15.28515625" style="66" customWidth="1"/>
    <col min="8973" max="8973" width="13.7109375" style="66" customWidth="1"/>
    <col min="8974" max="8974" width="18.85546875" style="66" customWidth="1"/>
    <col min="8975" max="8975" width="15.28515625" style="66" customWidth="1"/>
    <col min="8976" max="8976" width="13.7109375" style="66" customWidth="1"/>
    <col min="8977" max="8977" width="19.5703125" style="66" customWidth="1"/>
    <col min="8978" max="8978" width="12.5703125" style="66" customWidth="1"/>
    <col min="8979" max="8979" width="11.28515625" style="66" customWidth="1"/>
    <col min="8980" max="8980" width="19.5703125" style="66" customWidth="1"/>
    <col min="8981" max="8981" width="12.5703125" style="66" customWidth="1"/>
    <col min="8982" max="8982" width="11.28515625" style="66" customWidth="1"/>
    <col min="8983" max="8983" width="19.5703125" style="66" customWidth="1"/>
    <col min="8984" max="8984" width="12.5703125" style="66" customWidth="1"/>
    <col min="8985" max="8985" width="11.28515625" style="66" customWidth="1"/>
    <col min="8986" max="9216" width="6.7109375" style="66"/>
    <col min="9217" max="9217" width="59.140625" style="66" customWidth="1"/>
    <col min="9218" max="9223" width="0" style="66" hidden="1" customWidth="1"/>
    <col min="9224" max="9224" width="19.140625" style="66" customWidth="1"/>
    <col min="9225" max="9225" width="13.28515625" style="66" customWidth="1"/>
    <col min="9226" max="9226" width="14" style="66" customWidth="1"/>
    <col min="9227" max="9227" width="18.85546875" style="66" customWidth="1"/>
    <col min="9228" max="9228" width="15.28515625" style="66" customWidth="1"/>
    <col min="9229" max="9229" width="13.7109375" style="66" customWidth="1"/>
    <col min="9230" max="9230" width="18.85546875" style="66" customWidth="1"/>
    <col min="9231" max="9231" width="15.28515625" style="66" customWidth="1"/>
    <col min="9232" max="9232" width="13.7109375" style="66" customWidth="1"/>
    <col min="9233" max="9233" width="19.5703125" style="66" customWidth="1"/>
    <col min="9234" max="9234" width="12.5703125" style="66" customWidth="1"/>
    <col min="9235" max="9235" width="11.28515625" style="66" customWidth="1"/>
    <col min="9236" max="9236" width="19.5703125" style="66" customWidth="1"/>
    <col min="9237" max="9237" width="12.5703125" style="66" customWidth="1"/>
    <col min="9238" max="9238" width="11.28515625" style="66" customWidth="1"/>
    <col min="9239" max="9239" width="19.5703125" style="66" customWidth="1"/>
    <col min="9240" max="9240" width="12.5703125" style="66" customWidth="1"/>
    <col min="9241" max="9241" width="11.28515625" style="66" customWidth="1"/>
    <col min="9242" max="9472" width="6.7109375" style="66"/>
    <col min="9473" max="9473" width="59.140625" style="66" customWidth="1"/>
    <col min="9474" max="9479" width="0" style="66" hidden="1" customWidth="1"/>
    <col min="9480" max="9480" width="19.140625" style="66" customWidth="1"/>
    <col min="9481" max="9481" width="13.28515625" style="66" customWidth="1"/>
    <col min="9482" max="9482" width="14" style="66" customWidth="1"/>
    <col min="9483" max="9483" width="18.85546875" style="66" customWidth="1"/>
    <col min="9484" max="9484" width="15.28515625" style="66" customWidth="1"/>
    <col min="9485" max="9485" width="13.7109375" style="66" customWidth="1"/>
    <col min="9486" max="9486" width="18.85546875" style="66" customWidth="1"/>
    <col min="9487" max="9487" width="15.28515625" style="66" customWidth="1"/>
    <col min="9488" max="9488" width="13.7109375" style="66" customWidth="1"/>
    <col min="9489" max="9489" width="19.5703125" style="66" customWidth="1"/>
    <col min="9490" max="9490" width="12.5703125" style="66" customWidth="1"/>
    <col min="9491" max="9491" width="11.28515625" style="66" customWidth="1"/>
    <col min="9492" max="9492" width="19.5703125" style="66" customWidth="1"/>
    <col min="9493" max="9493" width="12.5703125" style="66" customWidth="1"/>
    <col min="9494" max="9494" width="11.28515625" style="66" customWidth="1"/>
    <col min="9495" max="9495" width="19.5703125" style="66" customWidth="1"/>
    <col min="9496" max="9496" width="12.5703125" style="66" customWidth="1"/>
    <col min="9497" max="9497" width="11.28515625" style="66" customWidth="1"/>
    <col min="9498" max="9728" width="6.7109375" style="66"/>
    <col min="9729" max="9729" width="59.140625" style="66" customWidth="1"/>
    <col min="9730" max="9735" width="0" style="66" hidden="1" customWidth="1"/>
    <col min="9736" max="9736" width="19.140625" style="66" customWidth="1"/>
    <col min="9737" max="9737" width="13.28515625" style="66" customWidth="1"/>
    <col min="9738" max="9738" width="14" style="66" customWidth="1"/>
    <col min="9739" max="9739" width="18.85546875" style="66" customWidth="1"/>
    <col min="9740" max="9740" width="15.28515625" style="66" customWidth="1"/>
    <col min="9741" max="9741" width="13.7109375" style="66" customWidth="1"/>
    <col min="9742" max="9742" width="18.85546875" style="66" customWidth="1"/>
    <col min="9743" max="9743" width="15.28515625" style="66" customWidth="1"/>
    <col min="9744" max="9744" width="13.7109375" style="66" customWidth="1"/>
    <col min="9745" max="9745" width="19.5703125" style="66" customWidth="1"/>
    <col min="9746" max="9746" width="12.5703125" style="66" customWidth="1"/>
    <col min="9747" max="9747" width="11.28515625" style="66" customWidth="1"/>
    <col min="9748" max="9748" width="19.5703125" style="66" customWidth="1"/>
    <col min="9749" max="9749" width="12.5703125" style="66" customWidth="1"/>
    <col min="9750" max="9750" width="11.28515625" style="66" customWidth="1"/>
    <col min="9751" max="9751" width="19.5703125" style="66" customWidth="1"/>
    <col min="9752" max="9752" width="12.5703125" style="66" customWidth="1"/>
    <col min="9753" max="9753" width="11.28515625" style="66" customWidth="1"/>
    <col min="9754" max="9984" width="6.7109375" style="66"/>
    <col min="9985" max="9985" width="59.140625" style="66" customWidth="1"/>
    <col min="9986" max="9991" width="0" style="66" hidden="1" customWidth="1"/>
    <col min="9992" max="9992" width="19.140625" style="66" customWidth="1"/>
    <col min="9993" max="9993" width="13.28515625" style="66" customWidth="1"/>
    <col min="9994" max="9994" width="14" style="66" customWidth="1"/>
    <col min="9995" max="9995" width="18.85546875" style="66" customWidth="1"/>
    <col min="9996" max="9996" width="15.28515625" style="66" customWidth="1"/>
    <col min="9997" max="9997" width="13.7109375" style="66" customWidth="1"/>
    <col min="9998" max="9998" width="18.85546875" style="66" customWidth="1"/>
    <col min="9999" max="9999" width="15.28515625" style="66" customWidth="1"/>
    <col min="10000" max="10000" width="13.7109375" style="66" customWidth="1"/>
    <col min="10001" max="10001" width="19.5703125" style="66" customWidth="1"/>
    <col min="10002" max="10002" width="12.5703125" style="66" customWidth="1"/>
    <col min="10003" max="10003" width="11.28515625" style="66" customWidth="1"/>
    <col min="10004" max="10004" width="19.5703125" style="66" customWidth="1"/>
    <col min="10005" max="10005" width="12.5703125" style="66" customWidth="1"/>
    <col min="10006" max="10006" width="11.28515625" style="66" customWidth="1"/>
    <col min="10007" max="10007" width="19.5703125" style="66" customWidth="1"/>
    <col min="10008" max="10008" width="12.5703125" style="66" customWidth="1"/>
    <col min="10009" max="10009" width="11.28515625" style="66" customWidth="1"/>
    <col min="10010" max="10240" width="6.7109375" style="66"/>
    <col min="10241" max="10241" width="59.140625" style="66" customWidth="1"/>
    <col min="10242" max="10247" width="0" style="66" hidden="1" customWidth="1"/>
    <col min="10248" max="10248" width="19.140625" style="66" customWidth="1"/>
    <col min="10249" max="10249" width="13.28515625" style="66" customWidth="1"/>
    <col min="10250" max="10250" width="14" style="66" customWidth="1"/>
    <col min="10251" max="10251" width="18.85546875" style="66" customWidth="1"/>
    <col min="10252" max="10252" width="15.28515625" style="66" customWidth="1"/>
    <col min="10253" max="10253" width="13.7109375" style="66" customWidth="1"/>
    <col min="10254" max="10254" width="18.85546875" style="66" customWidth="1"/>
    <col min="10255" max="10255" width="15.28515625" style="66" customWidth="1"/>
    <col min="10256" max="10256" width="13.7109375" style="66" customWidth="1"/>
    <col min="10257" max="10257" width="19.5703125" style="66" customWidth="1"/>
    <col min="10258" max="10258" width="12.5703125" style="66" customWidth="1"/>
    <col min="10259" max="10259" width="11.28515625" style="66" customWidth="1"/>
    <col min="10260" max="10260" width="19.5703125" style="66" customWidth="1"/>
    <col min="10261" max="10261" width="12.5703125" style="66" customWidth="1"/>
    <col min="10262" max="10262" width="11.28515625" style="66" customWidth="1"/>
    <col min="10263" max="10263" width="19.5703125" style="66" customWidth="1"/>
    <col min="10264" max="10264" width="12.5703125" style="66" customWidth="1"/>
    <col min="10265" max="10265" width="11.28515625" style="66" customWidth="1"/>
    <col min="10266" max="10496" width="6.7109375" style="66"/>
    <col min="10497" max="10497" width="59.140625" style="66" customWidth="1"/>
    <col min="10498" max="10503" width="0" style="66" hidden="1" customWidth="1"/>
    <col min="10504" max="10504" width="19.140625" style="66" customWidth="1"/>
    <col min="10505" max="10505" width="13.28515625" style="66" customWidth="1"/>
    <col min="10506" max="10506" width="14" style="66" customWidth="1"/>
    <col min="10507" max="10507" width="18.85546875" style="66" customWidth="1"/>
    <col min="10508" max="10508" width="15.28515625" style="66" customWidth="1"/>
    <col min="10509" max="10509" width="13.7109375" style="66" customWidth="1"/>
    <col min="10510" max="10510" width="18.85546875" style="66" customWidth="1"/>
    <col min="10511" max="10511" width="15.28515625" style="66" customWidth="1"/>
    <col min="10512" max="10512" width="13.7109375" style="66" customWidth="1"/>
    <col min="10513" max="10513" width="19.5703125" style="66" customWidth="1"/>
    <col min="10514" max="10514" width="12.5703125" style="66" customWidth="1"/>
    <col min="10515" max="10515" width="11.28515625" style="66" customWidth="1"/>
    <col min="10516" max="10516" width="19.5703125" style="66" customWidth="1"/>
    <col min="10517" max="10517" width="12.5703125" style="66" customWidth="1"/>
    <col min="10518" max="10518" width="11.28515625" style="66" customWidth="1"/>
    <col min="10519" max="10519" width="19.5703125" style="66" customWidth="1"/>
    <col min="10520" max="10520" width="12.5703125" style="66" customWidth="1"/>
    <col min="10521" max="10521" width="11.28515625" style="66" customWidth="1"/>
    <col min="10522" max="10752" width="6.7109375" style="66"/>
    <col min="10753" max="10753" width="59.140625" style="66" customWidth="1"/>
    <col min="10754" max="10759" width="0" style="66" hidden="1" customWidth="1"/>
    <col min="10760" max="10760" width="19.140625" style="66" customWidth="1"/>
    <col min="10761" max="10761" width="13.28515625" style="66" customWidth="1"/>
    <col min="10762" max="10762" width="14" style="66" customWidth="1"/>
    <col min="10763" max="10763" width="18.85546875" style="66" customWidth="1"/>
    <col min="10764" max="10764" width="15.28515625" style="66" customWidth="1"/>
    <col min="10765" max="10765" width="13.7109375" style="66" customWidth="1"/>
    <col min="10766" max="10766" width="18.85546875" style="66" customWidth="1"/>
    <col min="10767" max="10767" width="15.28515625" style="66" customWidth="1"/>
    <col min="10768" max="10768" width="13.7109375" style="66" customWidth="1"/>
    <col min="10769" max="10769" width="19.5703125" style="66" customWidth="1"/>
    <col min="10770" max="10770" width="12.5703125" style="66" customWidth="1"/>
    <col min="10771" max="10771" width="11.28515625" style="66" customWidth="1"/>
    <col min="10772" max="10772" width="19.5703125" style="66" customWidth="1"/>
    <col min="10773" max="10773" width="12.5703125" style="66" customWidth="1"/>
    <col min="10774" max="10774" width="11.28515625" style="66" customWidth="1"/>
    <col min="10775" max="10775" width="19.5703125" style="66" customWidth="1"/>
    <col min="10776" max="10776" width="12.5703125" style="66" customWidth="1"/>
    <col min="10777" max="10777" width="11.28515625" style="66" customWidth="1"/>
    <col min="10778" max="11008" width="6.7109375" style="66"/>
    <col min="11009" max="11009" width="59.140625" style="66" customWidth="1"/>
    <col min="11010" max="11015" width="0" style="66" hidden="1" customWidth="1"/>
    <col min="11016" max="11016" width="19.140625" style="66" customWidth="1"/>
    <col min="11017" max="11017" width="13.28515625" style="66" customWidth="1"/>
    <col min="11018" max="11018" width="14" style="66" customWidth="1"/>
    <col min="11019" max="11019" width="18.85546875" style="66" customWidth="1"/>
    <col min="11020" max="11020" width="15.28515625" style="66" customWidth="1"/>
    <col min="11021" max="11021" width="13.7109375" style="66" customWidth="1"/>
    <col min="11022" max="11022" width="18.85546875" style="66" customWidth="1"/>
    <col min="11023" max="11023" width="15.28515625" style="66" customWidth="1"/>
    <col min="11024" max="11024" width="13.7109375" style="66" customWidth="1"/>
    <col min="11025" max="11025" width="19.5703125" style="66" customWidth="1"/>
    <col min="11026" max="11026" width="12.5703125" style="66" customWidth="1"/>
    <col min="11027" max="11027" width="11.28515625" style="66" customWidth="1"/>
    <col min="11028" max="11028" width="19.5703125" style="66" customWidth="1"/>
    <col min="11029" max="11029" width="12.5703125" style="66" customWidth="1"/>
    <col min="11030" max="11030" width="11.28515625" style="66" customWidth="1"/>
    <col min="11031" max="11031" width="19.5703125" style="66" customWidth="1"/>
    <col min="11032" max="11032" width="12.5703125" style="66" customWidth="1"/>
    <col min="11033" max="11033" width="11.28515625" style="66" customWidth="1"/>
    <col min="11034" max="11264" width="6.7109375" style="66"/>
    <col min="11265" max="11265" width="59.140625" style="66" customWidth="1"/>
    <col min="11266" max="11271" width="0" style="66" hidden="1" customWidth="1"/>
    <col min="11272" max="11272" width="19.140625" style="66" customWidth="1"/>
    <col min="11273" max="11273" width="13.28515625" style="66" customWidth="1"/>
    <col min="11274" max="11274" width="14" style="66" customWidth="1"/>
    <col min="11275" max="11275" width="18.85546875" style="66" customWidth="1"/>
    <col min="11276" max="11276" width="15.28515625" style="66" customWidth="1"/>
    <col min="11277" max="11277" width="13.7109375" style="66" customWidth="1"/>
    <col min="11278" max="11278" width="18.85546875" style="66" customWidth="1"/>
    <col min="11279" max="11279" width="15.28515625" style="66" customWidth="1"/>
    <col min="11280" max="11280" width="13.7109375" style="66" customWidth="1"/>
    <col min="11281" max="11281" width="19.5703125" style="66" customWidth="1"/>
    <col min="11282" max="11282" width="12.5703125" style="66" customWidth="1"/>
    <col min="11283" max="11283" width="11.28515625" style="66" customWidth="1"/>
    <col min="11284" max="11284" width="19.5703125" style="66" customWidth="1"/>
    <col min="11285" max="11285" width="12.5703125" style="66" customWidth="1"/>
    <col min="11286" max="11286" width="11.28515625" style="66" customWidth="1"/>
    <col min="11287" max="11287" width="19.5703125" style="66" customWidth="1"/>
    <col min="11288" max="11288" width="12.5703125" style="66" customWidth="1"/>
    <col min="11289" max="11289" width="11.28515625" style="66" customWidth="1"/>
    <col min="11290" max="11520" width="6.7109375" style="66"/>
    <col min="11521" max="11521" width="59.140625" style="66" customWidth="1"/>
    <col min="11522" max="11527" width="0" style="66" hidden="1" customWidth="1"/>
    <col min="11528" max="11528" width="19.140625" style="66" customWidth="1"/>
    <col min="11529" max="11529" width="13.28515625" style="66" customWidth="1"/>
    <col min="11530" max="11530" width="14" style="66" customWidth="1"/>
    <col min="11531" max="11531" width="18.85546875" style="66" customWidth="1"/>
    <col min="11532" max="11532" width="15.28515625" style="66" customWidth="1"/>
    <col min="11533" max="11533" width="13.7109375" style="66" customWidth="1"/>
    <col min="11534" max="11534" width="18.85546875" style="66" customWidth="1"/>
    <col min="11535" max="11535" width="15.28515625" style="66" customWidth="1"/>
    <col min="11536" max="11536" width="13.7109375" style="66" customWidth="1"/>
    <col min="11537" max="11537" width="19.5703125" style="66" customWidth="1"/>
    <col min="11538" max="11538" width="12.5703125" style="66" customWidth="1"/>
    <col min="11539" max="11539" width="11.28515625" style="66" customWidth="1"/>
    <col min="11540" max="11540" width="19.5703125" style="66" customWidth="1"/>
    <col min="11541" max="11541" width="12.5703125" style="66" customWidth="1"/>
    <col min="11542" max="11542" width="11.28515625" style="66" customWidth="1"/>
    <col min="11543" max="11543" width="19.5703125" style="66" customWidth="1"/>
    <col min="11544" max="11544" width="12.5703125" style="66" customWidth="1"/>
    <col min="11545" max="11545" width="11.28515625" style="66" customWidth="1"/>
    <col min="11546" max="11776" width="6.7109375" style="66"/>
    <col min="11777" max="11777" width="59.140625" style="66" customWidth="1"/>
    <col min="11778" max="11783" width="0" style="66" hidden="1" customWidth="1"/>
    <col min="11784" max="11784" width="19.140625" style="66" customWidth="1"/>
    <col min="11785" max="11785" width="13.28515625" style="66" customWidth="1"/>
    <col min="11786" max="11786" width="14" style="66" customWidth="1"/>
    <col min="11787" max="11787" width="18.85546875" style="66" customWidth="1"/>
    <col min="11788" max="11788" width="15.28515625" style="66" customWidth="1"/>
    <col min="11789" max="11789" width="13.7109375" style="66" customWidth="1"/>
    <col min="11790" max="11790" width="18.85546875" style="66" customWidth="1"/>
    <col min="11791" max="11791" width="15.28515625" style="66" customWidth="1"/>
    <col min="11792" max="11792" width="13.7109375" style="66" customWidth="1"/>
    <col min="11793" max="11793" width="19.5703125" style="66" customWidth="1"/>
    <col min="11794" max="11794" width="12.5703125" style="66" customWidth="1"/>
    <col min="11795" max="11795" width="11.28515625" style="66" customWidth="1"/>
    <col min="11796" max="11796" width="19.5703125" style="66" customWidth="1"/>
    <col min="11797" max="11797" width="12.5703125" style="66" customWidth="1"/>
    <col min="11798" max="11798" width="11.28515625" style="66" customWidth="1"/>
    <col min="11799" max="11799" width="19.5703125" style="66" customWidth="1"/>
    <col min="11800" max="11800" width="12.5703125" style="66" customWidth="1"/>
    <col min="11801" max="11801" width="11.28515625" style="66" customWidth="1"/>
    <col min="11802" max="12032" width="6.7109375" style="66"/>
    <col min="12033" max="12033" width="59.140625" style="66" customWidth="1"/>
    <col min="12034" max="12039" width="0" style="66" hidden="1" customWidth="1"/>
    <col min="12040" max="12040" width="19.140625" style="66" customWidth="1"/>
    <col min="12041" max="12041" width="13.28515625" style="66" customWidth="1"/>
    <col min="12042" max="12042" width="14" style="66" customWidth="1"/>
    <col min="12043" max="12043" width="18.85546875" style="66" customWidth="1"/>
    <col min="12044" max="12044" width="15.28515625" style="66" customWidth="1"/>
    <col min="12045" max="12045" width="13.7109375" style="66" customWidth="1"/>
    <col min="12046" max="12046" width="18.85546875" style="66" customWidth="1"/>
    <col min="12047" max="12047" width="15.28515625" style="66" customWidth="1"/>
    <col min="12048" max="12048" width="13.7109375" style="66" customWidth="1"/>
    <col min="12049" max="12049" width="19.5703125" style="66" customWidth="1"/>
    <col min="12050" max="12050" width="12.5703125" style="66" customWidth="1"/>
    <col min="12051" max="12051" width="11.28515625" style="66" customWidth="1"/>
    <col min="12052" max="12052" width="19.5703125" style="66" customWidth="1"/>
    <col min="12053" max="12053" width="12.5703125" style="66" customWidth="1"/>
    <col min="12054" max="12054" width="11.28515625" style="66" customWidth="1"/>
    <col min="12055" max="12055" width="19.5703125" style="66" customWidth="1"/>
    <col min="12056" max="12056" width="12.5703125" style="66" customWidth="1"/>
    <col min="12057" max="12057" width="11.28515625" style="66" customWidth="1"/>
    <col min="12058" max="12288" width="6.7109375" style="66"/>
    <col min="12289" max="12289" width="59.140625" style="66" customWidth="1"/>
    <col min="12290" max="12295" width="0" style="66" hidden="1" customWidth="1"/>
    <col min="12296" max="12296" width="19.140625" style="66" customWidth="1"/>
    <col min="12297" max="12297" width="13.28515625" style="66" customWidth="1"/>
    <col min="12298" max="12298" width="14" style="66" customWidth="1"/>
    <col min="12299" max="12299" width="18.85546875" style="66" customWidth="1"/>
    <col min="12300" max="12300" width="15.28515625" style="66" customWidth="1"/>
    <col min="12301" max="12301" width="13.7109375" style="66" customWidth="1"/>
    <col min="12302" max="12302" width="18.85546875" style="66" customWidth="1"/>
    <col min="12303" max="12303" width="15.28515625" style="66" customWidth="1"/>
    <col min="12304" max="12304" width="13.7109375" style="66" customWidth="1"/>
    <col min="12305" max="12305" width="19.5703125" style="66" customWidth="1"/>
    <col min="12306" max="12306" width="12.5703125" style="66" customWidth="1"/>
    <col min="12307" max="12307" width="11.28515625" style="66" customWidth="1"/>
    <col min="12308" max="12308" width="19.5703125" style="66" customWidth="1"/>
    <col min="12309" max="12309" width="12.5703125" style="66" customWidth="1"/>
    <col min="12310" max="12310" width="11.28515625" style="66" customWidth="1"/>
    <col min="12311" max="12311" width="19.5703125" style="66" customWidth="1"/>
    <col min="12312" max="12312" width="12.5703125" style="66" customWidth="1"/>
    <col min="12313" max="12313" width="11.28515625" style="66" customWidth="1"/>
    <col min="12314" max="12544" width="6.7109375" style="66"/>
    <col min="12545" max="12545" width="59.140625" style="66" customWidth="1"/>
    <col min="12546" max="12551" width="0" style="66" hidden="1" customWidth="1"/>
    <col min="12552" max="12552" width="19.140625" style="66" customWidth="1"/>
    <col min="12553" max="12553" width="13.28515625" style="66" customWidth="1"/>
    <col min="12554" max="12554" width="14" style="66" customWidth="1"/>
    <col min="12555" max="12555" width="18.85546875" style="66" customWidth="1"/>
    <col min="12556" max="12556" width="15.28515625" style="66" customWidth="1"/>
    <col min="12557" max="12557" width="13.7109375" style="66" customWidth="1"/>
    <col min="12558" max="12558" width="18.85546875" style="66" customWidth="1"/>
    <col min="12559" max="12559" width="15.28515625" style="66" customWidth="1"/>
    <col min="12560" max="12560" width="13.7109375" style="66" customWidth="1"/>
    <col min="12561" max="12561" width="19.5703125" style="66" customWidth="1"/>
    <col min="12562" max="12562" width="12.5703125" style="66" customWidth="1"/>
    <col min="12563" max="12563" width="11.28515625" style="66" customWidth="1"/>
    <col min="12564" max="12564" width="19.5703125" style="66" customWidth="1"/>
    <col min="12565" max="12565" width="12.5703125" style="66" customWidth="1"/>
    <col min="12566" max="12566" width="11.28515625" style="66" customWidth="1"/>
    <col min="12567" max="12567" width="19.5703125" style="66" customWidth="1"/>
    <col min="12568" max="12568" width="12.5703125" style="66" customWidth="1"/>
    <col min="12569" max="12569" width="11.28515625" style="66" customWidth="1"/>
    <col min="12570" max="12800" width="6.7109375" style="66"/>
    <col min="12801" max="12801" width="59.140625" style="66" customWidth="1"/>
    <col min="12802" max="12807" width="0" style="66" hidden="1" customWidth="1"/>
    <col min="12808" max="12808" width="19.140625" style="66" customWidth="1"/>
    <col min="12809" max="12809" width="13.28515625" style="66" customWidth="1"/>
    <col min="12810" max="12810" width="14" style="66" customWidth="1"/>
    <col min="12811" max="12811" width="18.85546875" style="66" customWidth="1"/>
    <col min="12812" max="12812" width="15.28515625" style="66" customWidth="1"/>
    <col min="12813" max="12813" width="13.7109375" style="66" customWidth="1"/>
    <col min="12814" max="12814" width="18.85546875" style="66" customWidth="1"/>
    <col min="12815" max="12815" width="15.28515625" style="66" customWidth="1"/>
    <col min="12816" max="12816" width="13.7109375" style="66" customWidth="1"/>
    <col min="12817" max="12817" width="19.5703125" style="66" customWidth="1"/>
    <col min="12818" max="12818" width="12.5703125" style="66" customWidth="1"/>
    <col min="12819" max="12819" width="11.28515625" style="66" customWidth="1"/>
    <col min="12820" max="12820" width="19.5703125" style="66" customWidth="1"/>
    <col min="12821" max="12821" width="12.5703125" style="66" customWidth="1"/>
    <col min="12822" max="12822" width="11.28515625" style="66" customWidth="1"/>
    <col min="12823" max="12823" width="19.5703125" style="66" customWidth="1"/>
    <col min="12824" max="12824" width="12.5703125" style="66" customWidth="1"/>
    <col min="12825" max="12825" width="11.28515625" style="66" customWidth="1"/>
    <col min="12826" max="13056" width="6.7109375" style="66"/>
    <col min="13057" max="13057" width="59.140625" style="66" customWidth="1"/>
    <col min="13058" max="13063" width="0" style="66" hidden="1" customWidth="1"/>
    <col min="13064" max="13064" width="19.140625" style="66" customWidth="1"/>
    <col min="13065" max="13065" width="13.28515625" style="66" customWidth="1"/>
    <col min="13066" max="13066" width="14" style="66" customWidth="1"/>
    <col min="13067" max="13067" width="18.85546875" style="66" customWidth="1"/>
    <col min="13068" max="13068" width="15.28515625" style="66" customWidth="1"/>
    <col min="13069" max="13069" width="13.7109375" style="66" customWidth="1"/>
    <col min="13070" max="13070" width="18.85546875" style="66" customWidth="1"/>
    <col min="13071" max="13071" width="15.28515625" style="66" customWidth="1"/>
    <col min="13072" max="13072" width="13.7109375" style="66" customWidth="1"/>
    <col min="13073" max="13073" width="19.5703125" style="66" customWidth="1"/>
    <col min="13074" max="13074" width="12.5703125" style="66" customWidth="1"/>
    <col min="13075" max="13075" width="11.28515625" style="66" customWidth="1"/>
    <col min="13076" max="13076" width="19.5703125" style="66" customWidth="1"/>
    <col min="13077" max="13077" width="12.5703125" style="66" customWidth="1"/>
    <col min="13078" max="13078" width="11.28515625" style="66" customWidth="1"/>
    <col min="13079" max="13079" width="19.5703125" style="66" customWidth="1"/>
    <col min="13080" max="13080" width="12.5703125" style="66" customWidth="1"/>
    <col min="13081" max="13081" width="11.28515625" style="66" customWidth="1"/>
    <col min="13082" max="13312" width="6.7109375" style="66"/>
    <col min="13313" max="13313" width="59.140625" style="66" customWidth="1"/>
    <col min="13314" max="13319" width="0" style="66" hidden="1" customWidth="1"/>
    <col min="13320" max="13320" width="19.140625" style="66" customWidth="1"/>
    <col min="13321" max="13321" width="13.28515625" style="66" customWidth="1"/>
    <col min="13322" max="13322" width="14" style="66" customWidth="1"/>
    <col min="13323" max="13323" width="18.85546875" style="66" customWidth="1"/>
    <col min="13324" max="13324" width="15.28515625" style="66" customWidth="1"/>
    <col min="13325" max="13325" width="13.7109375" style="66" customWidth="1"/>
    <col min="13326" max="13326" width="18.85546875" style="66" customWidth="1"/>
    <col min="13327" max="13327" width="15.28515625" style="66" customWidth="1"/>
    <col min="13328" max="13328" width="13.7109375" style="66" customWidth="1"/>
    <col min="13329" max="13329" width="19.5703125" style="66" customWidth="1"/>
    <col min="13330" max="13330" width="12.5703125" style="66" customWidth="1"/>
    <col min="13331" max="13331" width="11.28515625" style="66" customWidth="1"/>
    <col min="13332" max="13332" width="19.5703125" style="66" customWidth="1"/>
    <col min="13333" max="13333" width="12.5703125" style="66" customWidth="1"/>
    <col min="13334" max="13334" width="11.28515625" style="66" customWidth="1"/>
    <col min="13335" max="13335" width="19.5703125" style="66" customWidth="1"/>
    <col min="13336" max="13336" width="12.5703125" style="66" customWidth="1"/>
    <col min="13337" max="13337" width="11.28515625" style="66" customWidth="1"/>
    <col min="13338" max="13568" width="6.7109375" style="66"/>
    <col min="13569" max="13569" width="59.140625" style="66" customWidth="1"/>
    <col min="13570" max="13575" width="0" style="66" hidden="1" customWidth="1"/>
    <col min="13576" max="13576" width="19.140625" style="66" customWidth="1"/>
    <col min="13577" max="13577" width="13.28515625" style="66" customWidth="1"/>
    <col min="13578" max="13578" width="14" style="66" customWidth="1"/>
    <col min="13579" max="13579" width="18.85546875" style="66" customWidth="1"/>
    <col min="13580" max="13580" width="15.28515625" style="66" customWidth="1"/>
    <col min="13581" max="13581" width="13.7109375" style="66" customWidth="1"/>
    <col min="13582" max="13582" width="18.85546875" style="66" customWidth="1"/>
    <col min="13583" max="13583" width="15.28515625" style="66" customWidth="1"/>
    <col min="13584" max="13584" width="13.7109375" style="66" customWidth="1"/>
    <col min="13585" max="13585" width="19.5703125" style="66" customWidth="1"/>
    <col min="13586" max="13586" width="12.5703125" style="66" customWidth="1"/>
    <col min="13587" max="13587" width="11.28515625" style="66" customWidth="1"/>
    <col min="13588" max="13588" width="19.5703125" style="66" customWidth="1"/>
    <col min="13589" max="13589" width="12.5703125" style="66" customWidth="1"/>
    <col min="13590" max="13590" width="11.28515625" style="66" customWidth="1"/>
    <col min="13591" max="13591" width="19.5703125" style="66" customWidth="1"/>
    <col min="13592" max="13592" width="12.5703125" style="66" customWidth="1"/>
    <col min="13593" max="13593" width="11.28515625" style="66" customWidth="1"/>
    <col min="13594" max="13824" width="6.7109375" style="66"/>
    <col min="13825" max="13825" width="59.140625" style="66" customWidth="1"/>
    <col min="13826" max="13831" width="0" style="66" hidden="1" customWidth="1"/>
    <col min="13832" max="13832" width="19.140625" style="66" customWidth="1"/>
    <col min="13833" max="13833" width="13.28515625" style="66" customWidth="1"/>
    <col min="13834" max="13834" width="14" style="66" customWidth="1"/>
    <col min="13835" max="13835" width="18.85546875" style="66" customWidth="1"/>
    <col min="13836" max="13836" width="15.28515625" style="66" customWidth="1"/>
    <col min="13837" max="13837" width="13.7109375" style="66" customWidth="1"/>
    <col min="13838" max="13838" width="18.85546875" style="66" customWidth="1"/>
    <col min="13839" max="13839" width="15.28515625" style="66" customWidth="1"/>
    <col min="13840" max="13840" width="13.7109375" style="66" customWidth="1"/>
    <col min="13841" max="13841" width="19.5703125" style="66" customWidth="1"/>
    <col min="13842" max="13842" width="12.5703125" style="66" customWidth="1"/>
    <col min="13843" max="13843" width="11.28515625" style="66" customWidth="1"/>
    <col min="13844" max="13844" width="19.5703125" style="66" customWidth="1"/>
    <col min="13845" max="13845" width="12.5703125" style="66" customWidth="1"/>
    <col min="13846" max="13846" width="11.28515625" style="66" customWidth="1"/>
    <col min="13847" max="13847" width="19.5703125" style="66" customWidth="1"/>
    <col min="13848" max="13848" width="12.5703125" style="66" customWidth="1"/>
    <col min="13849" max="13849" width="11.28515625" style="66" customWidth="1"/>
    <col min="13850" max="14080" width="6.7109375" style="66"/>
    <col min="14081" max="14081" width="59.140625" style="66" customWidth="1"/>
    <col min="14082" max="14087" width="0" style="66" hidden="1" customWidth="1"/>
    <col min="14088" max="14088" width="19.140625" style="66" customWidth="1"/>
    <col min="14089" max="14089" width="13.28515625" style="66" customWidth="1"/>
    <col min="14090" max="14090" width="14" style="66" customWidth="1"/>
    <col min="14091" max="14091" width="18.85546875" style="66" customWidth="1"/>
    <col min="14092" max="14092" width="15.28515625" style="66" customWidth="1"/>
    <col min="14093" max="14093" width="13.7109375" style="66" customWidth="1"/>
    <col min="14094" max="14094" width="18.85546875" style="66" customWidth="1"/>
    <col min="14095" max="14095" width="15.28515625" style="66" customWidth="1"/>
    <col min="14096" max="14096" width="13.7109375" style="66" customWidth="1"/>
    <col min="14097" max="14097" width="19.5703125" style="66" customWidth="1"/>
    <col min="14098" max="14098" width="12.5703125" style="66" customWidth="1"/>
    <col min="14099" max="14099" width="11.28515625" style="66" customWidth="1"/>
    <col min="14100" max="14100" width="19.5703125" style="66" customWidth="1"/>
    <col min="14101" max="14101" width="12.5703125" style="66" customWidth="1"/>
    <col min="14102" max="14102" width="11.28515625" style="66" customWidth="1"/>
    <col min="14103" max="14103" width="19.5703125" style="66" customWidth="1"/>
    <col min="14104" max="14104" width="12.5703125" style="66" customWidth="1"/>
    <col min="14105" max="14105" width="11.28515625" style="66" customWidth="1"/>
    <col min="14106" max="14336" width="6.7109375" style="66"/>
    <col min="14337" max="14337" width="59.140625" style="66" customWidth="1"/>
    <col min="14338" max="14343" width="0" style="66" hidden="1" customWidth="1"/>
    <col min="14344" max="14344" width="19.140625" style="66" customWidth="1"/>
    <col min="14345" max="14345" width="13.28515625" style="66" customWidth="1"/>
    <col min="14346" max="14346" width="14" style="66" customWidth="1"/>
    <col min="14347" max="14347" width="18.85546875" style="66" customWidth="1"/>
    <col min="14348" max="14348" width="15.28515625" style="66" customWidth="1"/>
    <col min="14349" max="14349" width="13.7109375" style="66" customWidth="1"/>
    <col min="14350" max="14350" width="18.85546875" style="66" customWidth="1"/>
    <col min="14351" max="14351" width="15.28515625" style="66" customWidth="1"/>
    <col min="14352" max="14352" width="13.7109375" style="66" customWidth="1"/>
    <col min="14353" max="14353" width="19.5703125" style="66" customWidth="1"/>
    <col min="14354" max="14354" width="12.5703125" style="66" customWidth="1"/>
    <col min="14355" max="14355" width="11.28515625" style="66" customWidth="1"/>
    <col min="14356" max="14356" width="19.5703125" style="66" customWidth="1"/>
    <col min="14357" max="14357" width="12.5703125" style="66" customWidth="1"/>
    <col min="14358" max="14358" width="11.28515625" style="66" customWidth="1"/>
    <col min="14359" max="14359" width="19.5703125" style="66" customWidth="1"/>
    <col min="14360" max="14360" width="12.5703125" style="66" customWidth="1"/>
    <col min="14361" max="14361" width="11.28515625" style="66" customWidth="1"/>
    <col min="14362" max="14592" width="6.7109375" style="66"/>
    <col min="14593" max="14593" width="59.140625" style="66" customWidth="1"/>
    <col min="14594" max="14599" width="0" style="66" hidden="1" customWidth="1"/>
    <col min="14600" max="14600" width="19.140625" style="66" customWidth="1"/>
    <col min="14601" max="14601" width="13.28515625" style="66" customWidth="1"/>
    <col min="14602" max="14602" width="14" style="66" customWidth="1"/>
    <col min="14603" max="14603" width="18.85546875" style="66" customWidth="1"/>
    <col min="14604" max="14604" width="15.28515625" style="66" customWidth="1"/>
    <col min="14605" max="14605" width="13.7109375" style="66" customWidth="1"/>
    <col min="14606" max="14606" width="18.85546875" style="66" customWidth="1"/>
    <col min="14607" max="14607" width="15.28515625" style="66" customWidth="1"/>
    <col min="14608" max="14608" width="13.7109375" style="66" customWidth="1"/>
    <col min="14609" max="14609" width="19.5703125" style="66" customWidth="1"/>
    <col min="14610" max="14610" width="12.5703125" style="66" customWidth="1"/>
    <col min="14611" max="14611" width="11.28515625" style="66" customWidth="1"/>
    <col min="14612" max="14612" width="19.5703125" style="66" customWidth="1"/>
    <col min="14613" max="14613" width="12.5703125" style="66" customWidth="1"/>
    <col min="14614" max="14614" width="11.28515625" style="66" customWidth="1"/>
    <col min="14615" max="14615" width="19.5703125" style="66" customWidth="1"/>
    <col min="14616" max="14616" width="12.5703125" style="66" customWidth="1"/>
    <col min="14617" max="14617" width="11.28515625" style="66" customWidth="1"/>
    <col min="14618" max="14848" width="6.7109375" style="66"/>
    <col min="14849" max="14849" width="59.140625" style="66" customWidth="1"/>
    <col min="14850" max="14855" width="0" style="66" hidden="1" customWidth="1"/>
    <col min="14856" max="14856" width="19.140625" style="66" customWidth="1"/>
    <col min="14857" max="14857" width="13.28515625" style="66" customWidth="1"/>
    <col min="14858" max="14858" width="14" style="66" customWidth="1"/>
    <col min="14859" max="14859" width="18.85546875" style="66" customWidth="1"/>
    <col min="14860" max="14860" width="15.28515625" style="66" customWidth="1"/>
    <col min="14861" max="14861" width="13.7109375" style="66" customWidth="1"/>
    <col min="14862" max="14862" width="18.85546875" style="66" customWidth="1"/>
    <col min="14863" max="14863" width="15.28515625" style="66" customWidth="1"/>
    <col min="14864" max="14864" width="13.7109375" style="66" customWidth="1"/>
    <col min="14865" max="14865" width="19.5703125" style="66" customWidth="1"/>
    <col min="14866" max="14866" width="12.5703125" style="66" customWidth="1"/>
    <col min="14867" max="14867" width="11.28515625" style="66" customWidth="1"/>
    <col min="14868" max="14868" width="19.5703125" style="66" customWidth="1"/>
    <col min="14869" max="14869" width="12.5703125" style="66" customWidth="1"/>
    <col min="14870" max="14870" width="11.28515625" style="66" customWidth="1"/>
    <col min="14871" max="14871" width="19.5703125" style="66" customWidth="1"/>
    <col min="14872" max="14872" width="12.5703125" style="66" customWidth="1"/>
    <col min="14873" max="14873" width="11.28515625" style="66" customWidth="1"/>
    <col min="14874" max="15104" width="6.7109375" style="66"/>
    <col min="15105" max="15105" width="59.140625" style="66" customWidth="1"/>
    <col min="15106" max="15111" width="0" style="66" hidden="1" customWidth="1"/>
    <col min="15112" max="15112" width="19.140625" style="66" customWidth="1"/>
    <col min="15113" max="15113" width="13.28515625" style="66" customWidth="1"/>
    <col min="15114" max="15114" width="14" style="66" customWidth="1"/>
    <col min="15115" max="15115" width="18.85546875" style="66" customWidth="1"/>
    <col min="15116" max="15116" width="15.28515625" style="66" customWidth="1"/>
    <col min="15117" max="15117" width="13.7109375" style="66" customWidth="1"/>
    <col min="15118" max="15118" width="18.85546875" style="66" customWidth="1"/>
    <col min="15119" max="15119" width="15.28515625" style="66" customWidth="1"/>
    <col min="15120" max="15120" width="13.7109375" style="66" customWidth="1"/>
    <col min="15121" max="15121" width="19.5703125" style="66" customWidth="1"/>
    <col min="15122" max="15122" width="12.5703125" style="66" customWidth="1"/>
    <col min="15123" max="15123" width="11.28515625" style="66" customWidth="1"/>
    <col min="15124" max="15124" width="19.5703125" style="66" customWidth="1"/>
    <col min="15125" max="15125" width="12.5703125" style="66" customWidth="1"/>
    <col min="15126" max="15126" width="11.28515625" style="66" customWidth="1"/>
    <col min="15127" max="15127" width="19.5703125" style="66" customWidth="1"/>
    <col min="15128" max="15128" width="12.5703125" style="66" customWidth="1"/>
    <col min="15129" max="15129" width="11.28515625" style="66" customWidth="1"/>
    <col min="15130" max="15360" width="6.7109375" style="66"/>
    <col min="15361" max="15361" width="59.140625" style="66" customWidth="1"/>
    <col min="15362" max="15367" width="0" style="66" hidden="1" customWidth="1"/>
    <col min="15368" max="15368" width="19.140625" style="66" customWidth="1"/>
    <col min="15369" max="15369" width="13.28515625" style="66" customWidth="1"/>
    <col min="15370" max="15370" width="14" style="66" customWidth="1"/>
    <col min="15371" max="15371" width="18.85546875" style="66" customWidth="1"/>
    <col min="15372" max="15372" width="15.28515625" style="66" customWidth="1"/>
    <col min="15373" max="15373" width="13.7109375" style="66" customWidth="1"/>
    <col min="15374" max="15374" width="18.85546875" style="66" customWidth="1"/>
    <col min="15375" max="15375" width="15.28515625" style="66" customWidth="1"/>
    <col min="15376" max="15376" width="13.7109375" style="66" customWidth="1"/>
    <col min="15377" max="15377" width="19.5703125" style="66" customWidth="1"/>
    <col min="15378" max="15378" width="12.5703125" style="66" customWidth="1"/>
    <col min="15379" max="15379" width="11.28515625" style="66" customWidth="1"/>
    <col min="15380" max="15380" width="19.5703125" style="66" customWidth="1"/>
    <col min="15381" max="15381" width="12.5703125" style="66" customWidth="1"/>
    <col min="15382" max="15382" width="11.28515625" style="66" customWidth="1"/>
    <col min="15383" max="15383" width="19.5703125" style="66" customWidth="1"/>
    <col min="15384" max="15384" width="12.5703125" style="66" customWidth="1"/>
    <col min="15385" max="15385" width="11.28515625" style="66" customWidth="1"/>
    <col min="15386" max="15616" width="6.7109375" style="66"/>
    <col min="15617" max="15617" width="59.140625" style="66" customWidth="1"/>
    <col min="15618" max="15623" width="0" style="66" hidden="1" customWidth="1"/>
    <col min="15624" max="15624" width="19.140625" style="66" customWidth="1"/>
    <col min="15625" max="15625" width="13.28515625" style="66" customWidth="1"/>
    <col min="15626" max="15626" width="14" style="66" customWidth="1"/>
    <col min="15627" max="15627" width="18.85546875" style="66" customWidth="1"/>
    <col min="15628" max="15628" width="15.28515625" style="66" customWidth="1"/>
    <col min="15629" max="15629" width="13.7109375" style="66" customWidth="1"/>
    <col min="15630" max="15630" width="18.85546875" style="66" customWidth="1"/>
    <col min="15631" max="15631" width="15.28515625" style="66" customWidth="1"/>
    <col min="15632" max="15632" width="13.7109375" style="66" customWidth="1"/>
    <col min="15633" max="15633" width="19.5703125" style="66" customWidth="1"/>
    <col min="15634" max="15634" width="12.5703125" style="66" customWidth="1"/>
    <col min="15635" max="15635" width="11.28515625" style="66" customWidth="1"/>
    <col min="15636" max="15636" width="19.5703125" style="66" customWidth="1"/>
    <col min="15637" max="15637" width="12.5703125" style="66" customWidth="1"/>
    <col min="15638" max="15638" width="11.28515625" style="66" customWidth="1"/>
    <col min="15639" max="15639" width="19.5703125" style="66" customWidth="1"/>
    <col min="15640" max="15640" width="12.5703125" style="66" customWidth="1"/>
    <col min="15641" max="15641" width="11.28515625" style="66" customWidth="1"/>
    <col min="15642" max="15872" width="6.7109375" style="66"/>
    <col min="15873" max="15873" width="59.140625" style="66" customWidth="1"/>
    <col min="15874" max="15879" width="0" style="66" hidden="1" customWidth="1"/>
    <col min="15880" max="15880" width="19.140625" style="66" customWidth="1"/>
    <col min="15881" max="15881" width="13.28515625" style="66" customWidth="1"/>
    <col min="15882" max="15882" width="14" style="66" customWidth="1"/>
    <col min="15883" max="15883" width="18.85546875" style="66" customWidth="1"/>
    <col min="15884" max="15884" width="15.28515625" style="66" customWidth="1"/>
    <col min="15885" max="15885" width="13.7109375" style="66" customWidth="1"/>
    <col min="15886" max="15886" width="18.85546875" style="66" customWidth="1"/>
    <col min="15887" max="15887" width="15.28515625" style="66" customWidth="1"/>
    <col min="15888" max="15888" width="13.7109375" style="66" customWidth="1"/>
    <col min="15889" max="15889" width="19.5703125" style="66" customWidth="1"/>
    <col min="15890" max="15890" width="12.5703125" style="66" customWidth="1"/>
    <col min="15891" max="15891" width="11.28515625" style="66" customWidth="1"/>
    <col min="15892" max="15892" width="19.5703125" style="66" customWidth="1"/>
    <col min="15893" max="15893" width="12.5703125" style="66" customWidth="1"/>
    <col min="15894" max="15894" width="11.28515625" style="66" customWidth="1"/>
    <col min="15895" max="15895" width="19.5703125" style="66" customWidth="1"/>
    <col min="15896" max="15896" width="12.5703125" style="66" customWidth="1"/>
    <col min="15897" max="15897" width="11.28515625" style="66" customWidth="1"/>
    <col min="15898" max="16128" width="6.7109375" style="66"/>
    <col min="16129" max="16129" width="59.140625" style="66" customWidth="1"/>
    <col min="16130" max="16135" width="0" style="66" hidden="1" customWidth="1"/>
    <col min="16136" max="16136" width="19.140625" style="66" customWidth="1"/>
    <col min="16137" max="16137" width="13.28515625" style="66" customWidth="1"/>
    <col min="16138" max="16138" width="14" style="66" customWidth="1"/>
    <col min="16139" max="16139" width="18.85546875" style="66" customWidth="1"/>
    <col min="16140" max="16140" width="15.28515625" style="66" customWidth="1"/>
    <col min="16141" max="16141" width="13.7109375" style="66" customWidth="1"/>
    <col min="16142" max="16142" width="18.85546875" style="66" customWidth="1"/>
    <col min="16143" max="16143" width="15.28515625" style="66" customWidth="1"/>
    <col min="16144" max="16144" width="13.7109375" style="66" customWidth="1"/>
    <col min="16145" max="16145" width="19.5703125" style="66" customWidth="1"/>
    <col min="16146" max="16146" width="12.5703125" style="66" customWidth="1"/>
    <col min="16147" max="16147" width="11.28515625" style="66" customWidth="1"/>
    <col min="16148" max="16148" width="19.5703125" style="66" customWidth="1"/>
    <col min="16149" max="16149" width="12.5703125" style="66" customWidth="1"/>
    <col min="16150" max="16150" width="11.28515625" style="66" customWidth="1"/>
    <col min="16151" max="16151" width="19.5703125" style="66" customWidth="1"/>
    <col min="16152" max="16152" width="12.5703125" style="66" customWidth="1"/>
    <col min="16153" max="16153" width="11.28515625" style="66" customWidth="1"/>
    <col min="16154" max="16384" width="6.7109375" style="66"/>
  </cols>
  <sheetData>
    <row r="1" spans="1:80" ht="20.25" x14ac:dyDescent="0.3">
      <c r="A1" s="630" t="s">
        <v>883</v>
      </c>
      <c r="B1" s="631"/>
      <c r="C1" s="631"/>
      <c r="D1" s="631"/>
      <c r="E1" s="631"/>
      <c r="F1" s="631"/>
      <c r="G1" s="631"/>
      <c r="H1" s="631"/>
      <c r="I1" s="631"/>
      <c r="J1" s="631"/>
      <c r="K1" s="631"/>
      <c r="L1" s="631"/>
      <c r="N1" s="631"/>
      <c r="O1" s="631"/>
      <c r="Q1" s="631"/>
      <c r="V1" s="701" t="s">
        <v>1041</v>
      </c>
    </row>
    <row r="3" spans="1:80" ht="18.75" customHeight="1" x14ac:dyDescent="0.2">
      <c r="A3" s="1035" t="s">
        <v>957</v>
      </c>
      <c r="B3" s="1035"/>
      <c r="C3" s="1035"/>
      <c r="D3" s="1035"/>
      <c r="E3" s="1035"/>
      <c r="F3" s="1035"/>
      <c r="G3" s="1035"/>
      <c r="H3" s="1035"/>
      <c r="I3" s="1035"/>
      <c r="J3" s="1035"/>
      <c r="K3" s="1035"/>
      <c r="L3" s="1035"/>
      <c r="M3" s="1035"/>
      <c r="N3" s="1035"/>
      <c r="O3" s="1035"/>
      <c r="P3" s="1035"/>
      <c r="Q3" s="1035"/>
      <c r="R3" s="1035"/>
      <c r="S3" s="1035"/>
      <c r="T3" s="1035"/>
      <c r="U3" s="1035"/>
      <c r="V3" s="1035"/>
    </row>
    <row r="4" spans="1:80" ht="16.5" thickBot="1" x14ac:dyDescent="0.25">
      <c r="A4" s="633"/>
      <c r="B4" s="634"/>
      <c r="C4" s="634"/>
      <c r="D4" s="634"/>
      <c r="E4" s="634"/>
      <c r="F4" s="634"/>
      <c r="G4" s="634"/>
      <c r="H4" s="634"/>
      <c r="I4" s="634"/>
      <c r="J4" s="634"/>
      <c r="K4" s="634"/>
      <c r="L4" s="634"/>
      <c r="M4" s="634"/>
      <c r="N4" s="634"/>
      <c r="O4" s="634"/>
      <c r="P4" s="634"/>
      <c r="Q4" s="634"/>
    </row>
    <row r="5" spans="1:80" ht="16.5" thickBot="1" x14ac:dyDescent="0.3">
      <c r="A5" s="635"/>
      <c r="B5" s="1023" t="s">
        <v>413</v>
      </c>
      <c r="C5" s="1024"/>
      <c r="D5" s="1025"/>
      <c r="E5" s="1023" t="s">
        <v>48</v>
      </c>
      <c r="F5" s="1024"/>
      <c r="G5" s="1025"/>
      <c r="H5" s="1023" t="s">
        <v>414</v>
      </c>
      <c r="I5" s="1024"/>
      <c r="J5" s="1025"/>
      <c r="K5" s="1023" t="s">
        <v>868</v>
      </c>
      <c r="L5" s="1024"/>
      <c r="M5" s="1025"/>
      <c r="N5" s="1036" t="s">
        <v>958</v>
      </c>
      <c r="O5" s="1037"/>
      <c r="P5" s="1038"/>
      <c r="Q5" s="1023" t="s">
        <v>869</v>
      </c>
      <c r="R5" s="1024"/>
      <c r="S5" s="1025"/>
      <c r="T5" s="1036" t="s">
        <v>959</v>
      </c>
      <c r="U5" s="1037"/>
      <c r="V5" s="1038"/>
      <c r="BZ5" s="66"/>
      <c r="CA5" s="66"/>
      <c r="CB5" s="66"/>
    </row>
    <row r="6" spans="1:80" x14ac:dyDescent="0.25">
      <c r="A6" s="636"/>
      <c r="B6" s="683" t="s">
        <v>70</v>
      </c>
      <c r="C6" s="644" t="s">
        <v>275</v>
      </c>
      <c r="D6" s="702"/>
      <c r="E6" s="683" t="s">
        <v>70</v>
      </c>
      <c r="F6" s="644" t="s">
        <v>275</v>
      </c>
      <c r="G6" s="702"/>
      <c r="H6" s="683" t="s">
        <v>70</v>
      </c>
      <c r="I6" s="644" t="s">
        <v>275</v>
      </c>
      <c r="J6" s="702"/>
      <c r="K6" s="683" t="s">
        <v>70</v>
      </c>
      <c r="L6" s="644" t="s">
        <v>275</v>
      </c>
      <c r="M6" s="702"/>
      <c r="N6" s="683" t="s">
        <v>70</v>
      </c>
      <c r="O6" s="644"/>
      <c r="P6" s="702"/>
      <c r="Q6" s="683" t="s">
        <v>70</v>
      </c>
      <c r="R6" s="644"/>
      <c r="S6" s="702"/>
      <c r="T6" s="683" t="s">
        <v>70</v>
      </c>
      <c r="U6" s="644"/>
      <c r="V6" s="702"/>
      <c r="BZ6" s="66"/>
      <c r="CA6" s="66"/>
      <c r="CB6" s="66"/>
    </row>
    <row r="7" spans="1:80" x14ac:dyDescent="0.25">
      <c r="A7" s="645" t="s">
        <v>80</v>
      </c>
      <c r="B7" s="683" t="s">
        <v>72</v>
      </c>
      <c r="C7" s="639" t="s">
        <v>276</v>
      </c>
      <c r="D7" s="651" t="s">
        <v>275</v>
      </c>
      <c r="E7" s="683" t="s">
        <v>72</v>
      </c>
      <c r="F7" s="639" t="s">
        <v>276</v>
      </c>
      <c r="G7" s="651" t="s">
        <v>275</v>
      </c>
      <c r="H7" s="683" t="s">
        <v>72</v>
      </c>
      <c r="I7" s="639" t="s">
        <v>276</v>
      </c>
      <c r="J7" s="651" t="s">
        <v>275</v>
      </c>
      <c r="K7" s="683" t="s">
        <v>72</v>
      </c>
      <c r="L7" s="639" t="s">
        <v>276</v>
      </c>
      <c r="M7" s="651" t="s">
        <v>275</v>
      </c>
      <c r="N7" s="683" t="s">
        <v>72</v>
      </c>
      <c r="O7" s="639" t="s">
        <v>75</v>
      </c>
      <c r="P7" s="651" t="s">
        <v>275</v>
      </c>
      <c r="Q7" s="683" t="s">
        <v>72</v>
      </c>
      <c r="R7" s="639" t="s">
        <v>75</v>
      </c>
      <c r="S7" s="651" t="s">
        <v>275</v>
      </c>
      <c r="T7" s="683" t="s">
        <v>72</v>
      </c>
      <c r="U7" s="639" t="s">
        <v>75</v>
      </c>
      <c r="V7" s="651" t="s">
        <v>275</v>
      </c>
      <c r="BZ7" s="66"/>
      <c r="CA7" s="66"/>
      <c r="CB7" s="66"/>
    </row>
    <row r="8" spans="1:80" x14ac:dyDescent="0.25">
      <c r="A8" s="636"/>
      <c r="B8" s="683" t="s">
        <v>76</v>
      </c>
      <c r="C8" s="639" t="s">
        <v>75</v>
      </c>
      <c r="D8" s="651" t="s">
        <v>49</v>
      </c>
      <c r="E8" s="683" t="s">
        <v>76</v>
      </c>
      <c r="F8" s="639" t="s">
        <v>75</v>
      </c>
      <c r="G8" s="651" t="s">
        <v>49</v>
      </c>
      <c r="H8" s="683" t="s">
        <v>76</v>
      </c>
      <c r="I8" s="639" t="s">
        <v>75</v>
      </c>
      <c r="J8" s="651" t="s">
        <v>49</v>
      </c>
      <c r="K8" s="683" t="s">
        <v>76</v>
      </c>
      <c r="L8" s="639" t="s">
        <v>75</v>
      </c>
      <c r="M8" s="651" t="s">
        <v>49</v>
      </c>
      <c r="N8" s="683" t="s">
        <v>76</v>
      </c>
      <c r="O8" s="639" t="s">
        <v>371</v>
      </c>
      <c r="P8" s="651" t="s">
        <v>49</v>
      </c>
      <c r="Q8" s="683" t="s">
        <v>76</v>
      </c>
      <c r="R8" s="639" t="s">
        <v>372</v>
      </c>
      <c r="S8" s="651" t="s">
        <v>49</v>
      </c>
      <c r="T8" s="683" t="s">
        <v>76</v>
      </c>
      <c r="U8" s="639" t="s">
        <v>372</v>
      </c>
      <c r="V8" s="651" t="s">
        <v>49</v>
      </c>
      <c r="BZ8" s="66"/>
      <c r="CA8" s="66"/>
      <c r="CB8" s="66"/>
    </row>
    <row r="9" spans="1:80" x14ac:dyDescent="0.25">
      <c r="A9" s="645"/>
      <c r="B9" s="683" t="s">
        <v>81</v>
      </c>
      <c r="C9" s="639" t="s">
        <v>79</v>
      </c>
      <c r="D9" s="651"/>
      <c r="E9" s="683" t="s">
        <v>81</v>
      </c>
      <c r="F9" s="639" t="s">
        <v>79</v>
      </c>
      <c r="G9" s="651"/>
      <c r="H9" s="683" t="s">
        <v>81</v>
      </c>
      <c r="I9" s="639" t="s">
        <v>79</v>
      </c>
      <c r="J9" s="651"/>
      <c r="K9" s="683" t="s">
        <v>81</v>
      </c>
      <c r="L9" s="639" t="s">
        <v>79</v>
      </c>
      <c r="M9" s="651"/>
      <c r="N9" s="683" t="s">
        <v>81</v>
      </c>
      <c r="O9" s="639"/>
      <c r="P9" s="651"/>
      <c r="Q9" s="683" t="s">
        <v>81</v>
      </c>
      <c r="R9" s="639"/>
      <c r="S9" s="651"/>
      <c r="T9" s="683" t="s">
        <v>81</v>
      </c>
      <c r="U9" s="639"/>
      <c r="V9" s="651"/>
      <c r="BZ9" s="66"/>
      <c r="CA9" s="66"/>
      <c r="CB9" s="66"/>
    </row>
    <row r="10" spans="1:80" x14ac:dyDescent="0.25">
      <c r="A10" s="636"/>
      <c r="B10" s="683" t="s">
        <v>64</v>
      </c>
      <c r="C10" s="777" t="s">
        <v>83</v>
      </c>
      <c r="D10" s="651" t="s">
        <v>64</v>
      </c>
      <c r="E10" s="683" t="s">
        <v>64</v>
      </c>
      <c r="F10" s="777" t="s">
        <v>83</v>
      </c>
      <c r="G10" s="651" t="s">
        <v>64</v>
      </c>
      <c r="H10" s="683" t="s">
        <v>64</v>
      </c>
      <c r="I10" s="777" t="s">
        <v>83</v>
      </c>
      <c r="J10" s="651" t="s">
        <v>64</v>
      </c>
      <c r="K10" s="683" t="s">
        <v>64</v>
      </c>
      <c r="L10" s="777" t="s">
        <v>83</v>
      </c>
      <c r="M10" s="651" t="s">
        <v>64</v>
      </c>
      <c r="N10" s="683" t="s">
        <v>64</v>
      </c>
      <c r="O10" s="639"/>
      <c r="P10" s="651" t="s">
        <v>64</v>
      </c>
      <c r="Q10" s="683" t="s">
        <v>64</v>
      </c>
      <c r="R10" s="639"/>
      <c r="S10" s="651" t="s">
        <v>64</v>
      </c>
      <c r="T10" s="683" t="s">
        <v>64</v>
      </c>
      <c r="U10" s="639"/>
      <c r="V10" s="651" t="s">
        <v>64</v>
      </c>
      <c r="BZ10" s="66"/>
      <c r="CA10" s="66"/>
      <c r="CB10" s="66"/>
    </row>
    <row r="11" spans="1:80" ht="16.5" thickBot="1" x14ac:dyDescent="0.3">
      <c r="A11" s="653"/>
      <c r="B11" s="654">
        <v>1</v>
      </c>
      <c r="C11" s="703">
        <v>2</v>
      </c>
      <c r="D11" s="691">
        <v>3</v>
      </c>
      <c r="E11" s="654">
        <v>4</v>
      </c>
      <c r="F11" s="703">
        <v>5</v>
      </c>
      <c r="G11" s="691">
        <v>6</v>
      </c>
      <c r="H11" s="654">
        <v>10</v>
      </c>
      <c r="I11" s="703">
        <v>11</v>
      </c>
      <c r="J11" s="691">
        <v>12</v>
      </c>
      <c r="K11" s="654">
        <v>10</v>
      </c>
      <c r="L11" s="703">
        <v>11</v>
      </c>
      <c r="M11" s="691">
        <v>12</v>
      </c>
      <c r="N11" s="654">
        <v>13</v>
      </c>
      <c r="O11" s="703">
        <v>14</v>
      </c>
      <c r="P11" s="691">
        <v>15</v>
      </c>
      <c r="Q11" s="654">
        <v>16</v>
      </c>
      <c r="R11" s="703">
        <v>17</v>
      </c>
      <c r="S11" s="658">
        <v>18</v>
      </c>
      <c r="T11" s="654">
        <v>16</v>
      </c>
      <c r="U11" s="703">
        <v>17</v>
      </c>
      <c r="V11" s="658">
        <v>18</v>
      </c>
      <c r="BZ11" s="66"/>
      <c r="CA11" s="66"/>
      <c r="CB11" s="66"/>
    </row>
    <row r="12" spans="1:80" ht="18.95" customHeight="1" x14ac:dyDescent="0.25">
      <c r="A12" s="660" t="s">
        <v>298</v>
      </c>
      <c r="B12" s="661">
        <v>147570185</v>
      </c>
      <c r="C12" s="663">
        <v>361</v>
      </c>
      <c r="D12" s="665">
        <v>32068</v>
      </c>
      <c r="E12" s="661">
        <v>157898680</v>
      </c>
      <c r="F12" s="663">
        <v>365</v>
      </c>
      <c r="G12" s="665">
        <v>34071</v>
      </c>
      <c r="H12" s="661">
        <v>175683603</v>
      </c>
      <c r="I12" s="663">
        <v>391</v>
      </c>
      <c r="J12" s="665">
        <v>35878</v>
      </c>
      <c r="K12" s="661">
        <v>187129329</v>
      </c>
      <c r="L12" s="663">
        <v>395</v>
      </c>
      <c r="M12" s="665">
        <v>37851</v>
      </c>
      <c r="N12" s="661">
        <v>204377031</v>
      </c>
      <c r="O12" s="663">
        <v>393.23</v>
      </c>
      <c r="P12" s="665">
        <v>41895</v>
      </c>
      <c r="Q12" s="667">
        <v>179916713</v>
      </c>
      <c r="R12" s="669">
        <v>407</v>
      </c>
      <c r="S12" s="778">
        <v>35104</v>
      </c>
      <c r="T12" s="667">
        <v>180055913</v>
      </c>
      <c r="U12" s="669">
        <v>407</v>
      </c>
      <c r="V12" s="778">
        <v>35104</v>
      </c>
      <c r="BZ12" s="66"/>
      <c r="CA12" s="66"/>
      <c r="CB12" s="66"/>
    </row>
    <row r="13" spans="1:80" ht="18.95" customHeight="1" x14ac:dyDescent="0.25">
      <c r="A13" s="666" t="s">
        <v>84</v>
      </c>
      <c r="B13" s="667">
        <v>314179290.99999994</v>
      </c>
      <c r="C13" s="669">
        <v>346</v>
      </c>
      <c r="D13" s="671">
        <v>37730</v>
      </c>
      <c r="E13" s="667">
        <v>345572102</v>
      </c>
      <c r="F13" s="669">
        <v>345</v>
      </c>
      <c r="G13" s="671">
        <v>40738</v>
      </c>
      <c r="H13" s="667">
        <v>380265838</v>
      </c>
      <c r="I13" s="669">
        <v>355</v>
      </c>
      <c r="J13" s="671">
        <v>44264</v>
      </c>
      <c r="K13" s="667">
        <v>403012156</v>
      </c>
      <c r="L13" s="669">
        <v>353</v>
      </c>
      <c r="M13" s="671">
        <v>46924</v>
      </c>
      <c r="N13" s="667">
        <v>495413607</v>
      </c>
      <c r="O13" s="669">
        <v>355.87</v>
      </c>
      <c r="P13" s="671">
        <v>51227</v>
      </c>
      <c r="Q13" s="667">
        <v>468978598</v>
      </c>
      <c r="R13" s="669">
        <v>360</v>
      </c>
      <c r="S13" s="778">
        <v>48788</v>
      </c>
      <c r="T13" s="667">
        <v>481519143</v>
      </c>
      <c r="U13" s="669">
        <v>360</v>
      </c>
      <c r="V13" s="778">
        <v>48788</v>
      </c>
      <c r="BZ13" s="66"/>
      <c r="CA13" s="66"/>
      <c r="CB13" s="66"/>
    </row>
    <row r="14" spans="1:80" ht="18.95" customHeight="1" x14ac:dyDescent="0.25">
      <c r="A14" s="666" t="s">
        <v>85</v>
      </c>
      <c r="B14" s="667">
        <v>159536981</v>
      </c>
      <c r="C14" s="669">
        <v>195</v>
      </c>
      <c r="D14" s="671">
        <v>37047</v>
      </c>
      <c r="E14" s="667">
        <v>159719480</v>
      </c>
      <c r="F14" s="669">
        <v>192</v>
      </c>
      <c r="G14" s="671">
        <v>37593</v>
      </c>
      <c r="H14" s="667">
        <v>177689439</v>
      </c>
      <c r="I14" s="669">
        <v>191.44</v>
      </c>
      <c r="J14" s="671">
        <v>41399</v>
      </c>
      <c r="K14" s="667">
        <v>193838081</v>
      </c>
      <c r="L14" s="669">
        <v>191</v>
      </c>
      <c r="M14" s="671">
        <v>43871</v>
      </c>
      <c r="N14" s="667">
        <v>204066509</v>
      </c>
      <c r="O14" s="669">
        <v>189.66</v>
      </c>
      <c r="P14" s="671">
        <v>47446</v>
      </c>
      <c r="Q14" s="667">
        <v>218379921</v>
      </c>
      <c r="R14" s="669">
        <v>213</v>
      </c>
      <c r="S14" s="778">
        <v>45286</v>
      </c>
      <c r="T14" s="667">
        <v>226507121</v>
      </c>
      <c r="U14" s="669">
        <v>213</v>
      </c>
      <c r="V14" s="778">
        <v>45286</v>
      </c>
      <c r="BZ14" s="66"/>
      <c r="CA14" s="66"/>
      <c r="CB14" s="66"/>
    </row>
    <row r="15" spans="1:80" ht="18.95" customHeight="1" x14ac:dyDescent="0.25">
      <c r="A15" s="666" t="s">
        <v>86</v>
      </c>
      <c r="B15" s="667">
        <v>255296404</v>
      </c>
      <c r="C15" s="669">
        <v>445</v>
      </c>
      <c r="D15" s="671">
        <v>40785</v>
      </c>
      <c r="E15" s="667">
        <v>258697756</v>
      </c>
      <c r="F15" s="669">
        <v>433</v>
      </c>
      <c r="G15" s="671">
        <v>42178</v>
      </c>
      <c r="H15" s="667">
        <v>394668136</v>
      </c>
      <c r="I15" s="669">
        <v>621</v>
      </c>
      <c r="J15" s="671">
        <v>43695</v>
      </c>
      <c r="K15" s="667">
        <v>442127703</v>
      </c>
      <c r="L15" s="669">
        <v>673</v>
      </c>
      <c r="M15" s="671">
        <v>45583</v>
      </c>
      <c r="N15" s="667">
        <v>426435335</v>
      </c>
      <c r="O15" s="669">
        <v>630.01</v>
      </c>
      <c r="P15" s="671">
        <v>47741</v>
      </c>
      <c r="Q15" s="667">
        <v>454444961</v>
      </c>
      <c r="R15" s="669">
        <v>637</v>
      </c>
      <c r="S15" s="671">
        <v>50485</v>
      </c>
      <c r="T15" s="667">
        <v>384824392</v>
      </c>
      <c r="U15" s="669">
        <v>500.2</v>
      </c>
      <c r="V15" s="671">
        <v>54360</v>
      </c>
      <c r="BZ15" s="66"/>
      <c r="CA15" s="66"/>
      <c r="CB15" s="66"/>
    </row>
    <row r="16" spans="1:80" ht="18.95" customHeight="1" x14ac:dyDescent="0.25">
      <c r="A16" s="666" t="s">
        <v>93</v>
      </c>
      <c r="B16" s="667">
        <v>683673649</v>
      </c>
      <c r="C16" s="669">
        <v>1851</v>
      </c>
      <c r="D16" s="671">
        <v>30417</v>
      </c>
      <c r="E16" s="667">
        <v>689163577</v>
      </c>
      <c r="F16" s="669">
        <v>1840</v>
      </c>
      <c r="G16" s="671">
        <v>30833</v>
      </c>
      <c r="H16" s="667">
        <v>801136946</v>
      </c>
      <c r="I16" s="669">
        <v>1877</v>
      </c>
      <c r="J16" s="671">
        <v>35204</v>
      </c>
      <c r="K16" s="667">
        <v>872873325.38999999</v>
      </c>
      <c r="L16" s="669">
        <v>1905</v>
      </c>
      <c r="M16" s="671">
        <v>37835</v>
      </c>
      <c r="N16" s="667">
        <v>934151935.78999996</v>
      </c>
      <c r="O16" s="669">
        <v>1890.64</v>
      </c>
      <c r="P16" s="671">
        <v>40781</v>
      </c>
      <c r="Q16" s="667">
        <v>981226592</v>
      </c>
      <c r="R16" s="669">
        <v>2121.5</v>
      </c>
      <c r="S16" s="671">
        <v>38179</v>
      </c>
      <c r="T16" s="667">
        <v>1034852243</v>
      </c>
      <c r="U16" s="669">
        <v>2137.58</v>
      </c>
      <c r="V16" s="671">
        <v>39970</v>
      </c>
      <c r="BZ16" s="66"/>
      <c r="CA16" s="66"/>
      <c r="CB16" s="66"/>
    </row>
    <row r="17" spans="1:77" s="66" customFormat="1" ht="18.95" customHeight="1" x14ac:dyDescent="0.25">
      <c r="A17" s="666" t="s">
        <v>87</v>
      </c>
      <c r="B17" s="667">
        <v>10967883481</v>
      </c>
      <c r="C17" s="669">
        <v>31082</v>
      </c>
      <c r="D17" s="671">
        <v>24757</v>
      </c>
      <c r="E17" s="667">
        <v>10652460453</v>
      </c>
      <c r="F17" s="669">
        <v>30703</v>
      </c>
      <c r="G17" s="671">
        <v>24889</v>
      </c>
      <c r="H17" s="667">
        <v>12667032726.470001</v>
      </c>
      <c r="I17" s="669">
        <v>31227</v>
      </c>
      <c r="J17" s="671">
        <v>31254</v>
      </c>
      <c r="K17" s="667">
        <v>13602042651.040001</v>
      </c>
      <c r="L17" s="669">
        <v>31505</v>
      </c>
      <c r="M17" s="671">
        <v>33500</v>
      </c>
      <c r="N17" s="667">
        <v>15889615688.17</v>
      </c>
      <c r="O17" s="669">
        <v>32753.82</v>
      </c>
      <c r="P17" s="671">
        <v>37561</v>
      </c>
      <c r="Q17" s="667">
        <v>17701665080</v>
      </c>
      <c r="R17" s="669">
        <v>34655</v>
      </c>
      <c r="S17" s="671">
        <v>38272</v>
      </c>
      <c r="T17" s="667">
        <v>18810769959</v>
      </c>
      <c r="U17" s="669">
        <v>35690</v>
      </c>
      <c r="V17" s="671">
        <v>39807</v>
      </c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</row>
    <row r="18" spans="1:77" s="66" customFormat="1" ht="18.95" customHeight="1" x14ac:dyDescent="0.25">
      <c r="A18" s="666" t="s">
        <v>94</v>
      </c>
      <c r="B18" s="667">
        <v>122314505</v>
      </c>
      <c r="C18" s="669">
        <v>266</v>
      </c>
      <c r="D18" s="671">
        <v>37831</v>
      </c>
      <c r="E18" s="667">
        <v>129440136</v>
      </c>
      <c r="F18" s="669">
        <v>279</v>
      </c>
      <c r="G18" s="671">
        <v>38294</v>
      </c>
      <c r="H18" s="667">
        <v>165647889</v>
      </c>
      <c r="I18" s="669">
        <v>312</v>
      </c>
      <c r="J18" s="671">
        <v>43570</v>
      </c>
      <c r="K18" s="667">
        <v>167504390</v>
      </c>
      <c r="L18" s="669">
        <v>295</v>
      </c>
      <c r="M18" s="671">
        <v>46834</v>
      </c>
      <c r="N18" s="667">
        <v>156122766</v>
      </c>
      <c r="O18" s="669">
        <v>249.67</v>
      </c>
      <c r="P18" s="671">
        <v>51677</v>
      </c>
      <c r="Q18" s="667">
        <v>158091571</v>
      </c>
      <c r="R18" s="669">
        <v>268</v>
      </c>
      <c r="S18" s="671">
        <v>48716</v>
      </c>
      <c r="T18" s="667">
        <v>166149005</v>
      </c>
      <c r="U18" s="669">
        <v>262</v>
      </c>
      <c r="V18" s="671">
        <v>52395</v>
      </c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</row>
    <row r="19" spans="1:77" s="66" customFormat="1" ht="18.95" customHeight="1" x14ac:dyDescent="0.25">
      <c r="A19" s="666" t="s">
        <v>88</v>
      </c>
      <c r="B19" s="667">
        <v>47653000</v>
      </c>
      <c r="C19" s="669">
        <v>110</v>
      </c>
      <c r="D19" s="671">
        <v>32152</v>
      </c>
      <c r="E19" s="667">
        <v>49843209</v>
      </c>
      <c r="F19" s="669">
        <v>115</v>
      </c>
      <c r="G19" s="671">
        <v>32032</v>
      </c>
      <c r="H19" s="667">
        <v>63676375.240000002</v>
      </c>
      <c r="I19" s="669">
        <v>132</v>
      </c>
      <c r="J19" s="671">
        <v>35742</v>
      </c>
      <c r="K19" s="667">
        <v>68695406.24000001</v>
      </c>
      <c r="L19" s="669">
        <v>137</v>
      </c>
      <c r="M19" s="671">
        <v>37295</v>
      </c>
      <c r="N19" s="667">
        <v>81675187.810000002</v>
      </c>
      <c r="O19" s="669">
        <v>157.38999999999999</v>
      </c>
      <c r="P19" s="671">
        <v>39362</v>
      </c>
      <c r="Q19" s="667">
        <v>86112638</v>
      </c>
      <c r="R19" s="669">
        <v>155.66999999999999</v>
      </c>
      <c r="S19" s="671">
        <v>42349</v>
      </c>
      <c r="T19" s="667">
        <v>85749338</v>
      </c>
      <c r="U19" s="669">
        <v>154</v>
      </c>
      <c r="V19" s="671">
        <v>42509</v>
      </c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</row>
    <row r="20" spans="1:77" s="66" customFormat="1" ht="18.95" customHeight="1" x14ac:dyDescent="0.25">
      <c r="A20" s="666" t="s">
        <v>205</v>
      </c>
      <c r="B20" s="667">
        <v>7720960539.000001</v>
      </c>
      <c r="C20" s="669">
        <v>23054</v>
      </c>
      <c r="D20" s="671">
        <v>27787</v>
      </c>
      <c r="E20" s="667">
        <v>7983989972</v>
      </c>
      <c r="F20" s="669">
        <v>23347</v>
      </c>
      <c r="G20" s="671">
        <v>28348</v>
      </c>
      <c r="H20" s="667">
        <v>9730203585</v>
      </c>
      <c r="I20" s="669">
        <v>23767</v>
      </c>
      <c r="J20" s="671">
        <v>33989</v>
      </c>
      <c r="K20" s="667">
        <v>11200993574.41</v>
      </c>
      <c r="L20" s="669">
        <v>24076</v>
      </c>
      <c r="M20" s="671">
        <v>38645</v>
      </c>
      <c r="N20" s="667">
        <v>12071509464.59</v>
      </c>
      <c r="O20" s="669">
        <v>24322.18</v>
      </c>
      <c r="P20" s="671">
        <v>41252</v>
      </c>
      <c r="Q20" s="667">
        <v>12518046807</v>
      </c>
      <c r="R20" s="669">
        <v>25831</v>
      </c>
      <c r="S20" s="671">
        <v>40197</v>
      </c>
      <c r="T20" s="667">
        <v>12884107340</v>
      </c>
      <c r="U20" s="669">
        <v>24885</v>
      </c>
      <c r="V20" s="671">
        <v>42965</v>
      </c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</row>
    <row r="21" spans="1:77" s="66" customFormat="1" ht="18.95" customHeight="1" x14ac:dyDescent="0.25">
      <c r="A21" s="666" t="s">
        <v>95</v>
      </c>
      <c r="B21" s="667">
        <v>5523878142.999999</v>
      </c>
      <c r="C21" s="669">
        <v>20059</v>
      </c>
      <c r="D21" s="671">
        <v>22732</v>
      </c>
      <c r="E21" s="667">
        <v>5688925670</v>
      </c>
      <c r="F21" s="669">
        <v>20612</v>
      </c>
      <c r="G21" s="671">
        <v>22784</v>
      </c>
      <c r="H21" s="667">
        <v>7028945186.8900003</v>
      </c>
      <c r="I21" s="669">
        <v>22021</v>
      </c>
      <c r="J21" s="671">
        <v>26255</v>
      </c>
      <c r="K21" s="667">
        <v>7749186518.329999</v>
      </c>
      <c r="L21" s="669">
        <v>22545</v>
      </c>
      <c r="M21" s="671">
        <v>28265</v>
      </c>
      <c r="N21" s="667">
        <v>8554602631.3699999</v>
      </c>
      <c r="O21" s="669">
        <v>23113.510000000002</v>
      </c>
      <c r="P21" s="671">
        <v>30480</v>
      </c>
      <c r="Q21" s="667">
        <v>8958639779</v>
      </c>
      <c r="R21" s="669">
        <v>24192.68</v>
      </c>
      <c r="S21" s="671">
        <v>30566</v>
      </c>
      <c r="T21" s="667">
        <v>9438796986</v>
      </c>
      <c r="U21" s="669">
        <v>23553.15</v>
      </c>
      <c r="V21" s="671">
        <v>33170</v>
      </c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</row>
    <row r="22" spans="1:77" s="66" customFormat="1" ht="18.95" customHeight="1" x14ac:dyDescent="0.25">
      <c r="A22" s="666" t="s">
        <v>206</v>
      </c>
      <c r="B22" s="667">
        <v>22768337738.880001</v>
      </c>
      <c r="C22" s="669">
        <v>63971</v>
      </c>
      <c r="D22" s="671">
        <v>29194</v>
      </c>
      <c r="E22" s="667">
        <v>22988866250</v>
      </c>
      <c r="F22" s="669">
        <v>63431</v>
      </c>
      <c r="G22" s="671">
        <v>29608</v>
      </c>
      <c r="H22" s="667">
        <v>26810211257.900002</v>
      </c>
      <c r="I22" s="669">
        <v>66062</v>
      </c>
      <c r="J22" s="671">
        <v>33441</v>
      </c>
      <c r="K22" s="667">
        <v>29379228985.790001</v>
      </c>
      <c r="L22" s="669">
        <v>66259.27</v>
      </c>
      <c r="M22" s="671">
        <v>36562</v>
      </c>
      <c r="N22" s="667">
        <v>33132138098.620003</v>
      </c>
      <c r="O22" s="669">
        <v>66761.039999999994</v>
      </c>
      <c r="P22" s="671">
        <v>40959</v>
      </c>
      <c r="Q22" s="667">
        <v>34972212922</v>
      </c>
      <c r="R22" s="669">
        <v>69545.88</v>
      </c>
      <c r="S22" s="671">
        <v>41526</v>
      </c>
      <c r="T22" s="667">
        <v>36512861598</v>
      </c>
      <c r="U22" s="669">
        <v>70703.22</v>
      </c>
      <c r="V22" s="671">
        <v>42667</v>
      </c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</row>
    <row r="23" spans="1:77" s="66" customFormat="1" ht="18.95" customHeight="1" x14ac:dyDescent="0.25">
      <c r="A23" s="666" t="s">
        <v>96</v>
      </c>
      <c r="B23" s="667">
        <v>1239949339.9999998</v>
      </c>
      <c r="C23" s="669">
        <v>3462</v>
      </c>
      <c r="D23" s="671">
        <v>28394</v>
      </c>
      <c r="E23" s="667">
        <v>1181170947</v>
      </c>
      <c r="F23" s="669">
        <v>3260</v>
      </c>
      <c r="G23" s="671">
        <v>29018</v>
      </c>
      <c r="H23" s="667">
        <v>1318440430.2</v>
      </c>
      <c r="I23" s="669">
        <v>3341</v>
      </c>
      <c r="J23" s="671">
        <v>31787</v>
      </c>
      <c r="K23" s="667">
        <v>1429577847</v>
      </c>
      <c r="L23" s="669">
        <v>3353</v>
      </c>
      <c r="M23" s="671">
        <v>34375</v>
      </c>
      <c r="N23" s="667">
        <v>1607532993</v>
      </c>
      <c r="O23" s="669">
        <v>3411.51</v>
      </c>
      <c r="P23" s="671">
        <v>37533</v>
      </c>
      <c r="Q23" s="667">
        <v>1651756633</v>
      </c>
      <c r="R23" s="669">
        <v>3622.1</v>
      </c>
      <c r="S23" s="671">
        <v>36566</v>
      </c>
      <c r="T23" s="667">
        <v>1735420336</v>
      </c>
      <c r="U23" s="669">
        <v>3501.22</v>
      </c>
      <c r="V23" s="671">
        <v>39685</v>
      </c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</row>
    <row r="24" spans="1:77" s="66" customFormat="1" ht="18.95" customHeight="1" x14ac:dyDescent="0.25">
      <c r="A24" s="666" t="s">
        <v>207</v>
      </c>
      <c r="B24" s="667">
        <v>375305650.99999994</v>
      </c>
      <c r="C24" s="669">
        <v>802</v>
      </c>
      <c r="D24" s="671">
        <v>37552</v>
      </c>
      <c r="E24" s="667">
        <v>391574349</v>
      </c>
      <c r="F24" s="669">
        <v>820</v>
      </c>
      <c r="G24" s="671">
        <v>37613</v>
      </c>
      <c r="H24" s="667">
        <v>520659747.25</v>
      </c>
      <c r="I24" s="669">
        <v>1007</v>
      </c>
      <c r="J24" s="671">
        <v>40943</v>
      </c>
      <c r="K24" s="667">
        <v>680117838.02999997</v>
      </c>
      <c r="L24" s="669">
        <v>1182</v>
      </c>
      <c r="M24" s="671">
        <v>45029</v>
      </c>
      <c r="N24" s="667">
        <v>808267544</v>
      </c>
      <c r="O24" s="669">
        <v>1296.04</v>
      </c>
      <c r="P24" s="671">
        <v>48780</v>
      </c>
      <c r="Q24" s="667">
        <v>837961396</v>
      </c>
      <c r="R24" s="669">
        <v>1423</v>
      </c>
      <c r="S24" s="671">
        <v>45782</v>
      </c>
      <c r="T24" s="667">
        <v>920480228</v>
      </c>
      <c r="U24" s="669">
        <v>1477.5</v>
      </c>
      <c r="V24" s="671">
        <v>47195</v>
      </c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</row>
    <row r="25" spans="1:77" s="66" customFormat="1" ht="18.95" customHeight="1" x14ac:dyDescent="0.25">
      <c r="A25" s="666" t="s">
        <v>208</v>
      </c>
      <c r="B25" s="667">
        <v>38326943</v>
      </c>
      <c r="C25" s="669">
        <v>29</v>
      </c>
      <c r="D25" s="671">
        <v>33894</v>
      </c>
      <c r="E25" s="667">
        <v>29200089</v>
      </c>
      <c r="F25" s="669">
        <v>32</v>
      </c>
      <c r="G25" s="671">
        <v>40880</v>
      </c>
      <c r="H25" s="667">
        <v>38314474</v>
      </c>
      <c r="I25" s="669">
        <v>43</v>
      </c>
      <c r="J25" s="671">
        <v>39054</v>
      </c>
      <c r="K25" s="667">
        <v>36882805</v>
      </c>
      <c r="L25" s="669">
        <v>41</v>
      </c>
      <c r="M25" s="671">
        <v>43293</v>
      </c>
      <c r="N25" s="667">
        <v>50500738</v>
      </c>
      <c r="O25" s="669">
        <v>49.17</v>
      </c>
      <c r="P25" s="671">
        <v>48341</v>
      </c>
      <c r="Q25" s="667">
        <v>48299471</v>
      </c>
      <c r="R25" s="669">
        <v>59</v>
      </c>
      <c r="S25" s="671">
        <v>41748</v>
      </c>
      <c r="T25" s="667">
        <v>51226366</v>
      </c>
      <c r="U25" s="669">
        <v>59</v>
      </c>
      <c r="V25" s="671">
        <v>45882</v>
      </c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</row>
    <row r="26" spans="1:77" s="66" customFormat="1" ht="18.95" customHeight="1" x14ac:dyDescent="0.25">
      <c r="A26" s="666" t="s">
        <v>97</v>
      </c>
      <c r="B26" s="667">
        <v>808869289</v>
      </c>
      <c r="C26" s="669">
        <v>1844</v>
      </c>
      <c r="D26" s="671">
        <v>35489</v>
      </c>
      <c r="E26" s="667">
        <v>807276771</v>
      </c>
      <c r="F26" s="669">
        <v>1832</v>
      </c>
      <c r="G26" s="671">
        <v>35933</v>
      </c>
      <c r="H26" s="667">
        <v>998731892</v>
      </c>
      <c r="I26" s="669">
        <v>1929</v>
      </c>
      <c r="J26" s="671">
        <v>41620</v>
      </c>
      <c r="K26" s="667">
        <v>1144602356</v>
      </c>
      <c r="L26" s="669">
        <v>2069</v>
      </c>
      <c r="M26" s="671">
        <v>44469</v>
      </c>
      <c r="N26" s="667">
        <v>1252392367.72</v>
      </c>
      <c r="O26" s="669">
        <v>2109.35</v>
      </c>
      <c r="P26" s="671">
        <v>47566</v>
      </c>
      <c r="Q26" s="667">
        <v>1224434742</v>
      </c>
      <c r="R26" s="669">
        <v>2231</v>
      </c>
      <c r="S26" s="671">
        <v>43628</v>
      </c>
      <c r="T26" s="667">
        <v>1254726407</v>
      </c>
      <c r="U26" s="669">
        <v>2183</v>
      </c>
      <c r="V26" s="671">
        <v>45725</v>
      </c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</row>
    <row r="27" spans="1:77" s="66" customFormat="1" ht="18.95" customHeight="1" x14ac:dyDescent="0.25">
      <c r="A27" s="666" t="s">
        <v>209</v>
      </c>
      <c r="B27" s="667">
        <v>383465056</v>
      </c>
      <c r="C27" s="669">
        <v>932</v>
      </c>
      <c r="D27" s="671">
        <v>33405</v>
      </c>
      <c r="E27" s="667">
        <v>385778817</v>
      </c>
      <c r="F27" s="669">
        <v>918</v>
      </c>
      <c r="G27" s="671">
        <v>34069</v>
      </c>
      <c r="H27" s="667">
        <v>461014572</v>
      </c>
      <c r="I27" s="669">
        <v>915</v>
      </c>
      <c r="J27" s="671">
        <v>41203</v>
      </c>
      <c r="K27" s="667">
        <v>512025336.60000002</v>
      </c>
      <c r="L27" s="669">
        <v>919.21</v>
      </c>
      <c r="M27" s="671">
        <v>45473</v>
      </c>
      <c r="N27" s="667">
        <v>555991763.79999995</v>
      </c>
      <c r="O27" s="669">
        <v>940.59</v>
      </c>
      <c r="P27" s="671">
        <v>48397</v>
      </c>
      <c r="Q27" s="667">
        <v>561690157</v>
      </c>
      <c r="R27" s="669">
        <v>1023</v>
      </c>
      <c r="S27" s="671">
        <v>44373</v>
      </c>
      <c r="T27" s="667">
        <v>580028851</v>
      </c>
      <c r="U27" s="669">
        <v>961</v>
      </c>
      <c r="V27" s="671">
        <v>49541</v>
      </c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</row>
    <row r="28" spans="1:77" s="66" customFormat="1" ht="18.95" customHeight="1" x14ac:dyDescent="0.25">
      <c r="A28" s="666" t="s">
        <v>210</v>
      </c>
      <c r="B28" s="667">
        <v>158632480</v>
      </c>
      <c r="C28" s="669">
        <v>441</v>
      </c>
      <c r="D28" s="671">
        <v>28083</v>
      </c>
      <c r="E28" s="667">
        <v>179611779</v>
      </c>
      <c r="F28" s="669">
        <v>503</v>
      </c>
      <c r="G28" s="671">
        <v>28538</v>
      </c>
      <c r="H28" s="667">
        <v>247115106</v>
      </c>
      <c r="I28" s="669">
        <v>601</v>
      </c>
      <c r="J28" s="671">
        <v>33076</v>
      </c>
      <c r="K28" s="667">
        <v>266786551</v>
      </c>
      <c r="L28" s="669">
        <v>583.91999999999996</v>
      </c>
      <c r="M28" s="671">
        <v>36561</v>
      </c>
      <c r="N28" s="667">
        <v>295300306</v>
      </c>
      <c r="O28" s="669">
        <v>581.69000000000005</v>
      </c>
      <c r="P28" s="671">
        <v>40672</v>
      </c>
      <c r="Q28" s="667">
        <v>298854741</v>
      </c>
      <c r="R28" s="669">
        <v>627</v>
      </c>
      <c r="S28" s="671">
        <v>37823</v>
      </c>
      <c r="T28" s="667">
        <v>312610788</v>
      </c>
      <c r="U28" s="669">
        <v>596</v>
      </c>
      <c r="V28" s="671">
        <v>41768</v>
      </c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</row>
    <row r="29" spans="1:77" s="66" customFormat="1" ht="18.95" customHeight="1" x14ac:dyDescent="0.25">
      <c r="A29" s="666" t="s">
        <v>98</v>
      </c>
      <c r="B29" s="667">
        <v>1808359508.0000002</v>
      </c>
      <c r="C29" s="669">
        <v>5562</v>
      </c>
      <c r="D29" s="671">
        <v>26511</v>
      </c>
      <c r="E29" s="667">
        <v>2031846559</v>
      </c>
      <c r="F29" s="669">
        <v>5811</v>
      </c>
      <c r="G29" s="671">
        <v>28340</v>
      </c>
      <c r="H29" s="667">
        <v>2415249456.0499997</v>
      </c>
      <c r="I29" s="669">
        <v>5971</v>
      </c>
      <c r="J29" s="671">
        <v>33048</v>
      </c>
      <c r="K29" s="667">
        <v>2620621513.4699998</v>
      </c>
      <c r="L29" s="669">
        <v>5936.4349999999995</v>
      </c>
      <c r="M29" s="671">
        <v>35830</v>
      </c>
      <c r="N29" s="667">
        <v>2775973032</v>
      </c>
      <c r="O29" s="669">
        <v>5977.16</v>
      </c>
      <c r="P29" s="671">
        <v>38084</v>
      </c>
      <c r="Q29" s="667">
        <v>2855870396</v>
      </c>
      <c r="R29" s="669">
        <v>6138.5</v>
      </c>
      <c r="S29" s="671">
        <v>38083</v>
      </c>
      <c r="T29" s="667">
        <v>2927339709</v>
      </c>
      <c r="U29" s="669">
        <v>6035.5</v>
      </c>
      <c r="V29" s="671">
        <v>39747</v>
      </c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</row>
    <row r="30" spans="1:77" s="66" customFormat="1" ht="18.95" customHeight="1" x14ac:dyDescent="0.25">
      <c r="A30" s="666" t="s">
        <v>310</v>
      </c>
      <c r="B30" s="667">
        <v>62430418763.000008</v>
      </c>
      <c r="C30" s="669">
        <v>216772</v>
      </c>
      <c r="D30" s="671">
        <v>22947</v>
      </c>
      <c r="E30" s="667">
        <v>62775400793</v>
      </c>
      <c r="F30" s="669">
        <v>216529</v>
      </c>
      <c r="G30" s="671">
        <v>22857</v>
      </c>
      <c r="H30" s="667">
        <v>66547170706</v>
      </c>
      <c r="I30" s="669">
        <v>218516</v>
      </c>
      <c r="J30" s="671">
        <v>25002</v>
      </c>
      <c r="K30" s="667">
        <v>73432617408.809998</v>
      </c>
      <c r="L30" s="669">
        <v>225923</v>
      </c>
      <c r="M30" s="671">
        <v>26687</v>
      </c>
      <c r="N30" s="667">
        <v>83197995642</v>
      </c>
      <c r="O30" s="669">
        <v>230608.95</v>
      </c>
      <c r="P30" s="671">
        <v>29642</v>
      </c>
      <c r="Q30" s="667">
        <v>99451377840</v>
      </c>
      <c r="R30" s="669">
        <v>249588.28</v>
      </c>
      <c r="S30" s="671">
        <v>32841</v>
      </c>
      <c r="T30" s="667">
        <v>111535864049</v>
      </c>
      <c r="U30" s="669">
        <v>255507.35000000003</v>
      </c>
      <c r="V30" s="671">
        <v>35976</v>
      </c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</row>
    <row r="31" spans="1:77" s="66" customFormat="1" ht="18.95" customHeight="1" x14ac:dyDescent="0.25">
      <c r="A31" s="666" t="s">
        <v>99</v>
      </c>
      <c r="B31" s="667">
        <v>1821782843</v>
      </c>
      <c r="C31" s="669">
        <v>6535</v>
      </c>
      <c r="D31" s="671">
        <v>21907</v>
      </c>
      <c r="E31" s="667">
        <v>1917768861</v>
      </c>
      <c r="F31" s="669">
        <v>6597</v>
      </c>
      <c r="G31" s="671">
        <v>22724</v>
      </c>
      <c r="H31" s="667">
        <v>2200918186.98</v>
      </c>
      <c r="I31" s="669">
        <v>6660.2164000000002</v>
      </c>
      <c r="J31" s="671">
        <v>25927</v>
      </c>
      <c r="K31" s="667">
        <v>2477676006.04</v>
      </c>
      <c r="L31" s="669">
        <v>6714</v>
      </c>
      <c r="M31" s="671">
        <v>29025</v>
      </c>
      <c r="N31" s="667">
        <v>2801418631.8899999</v>
      </c>
      <c r="O31" s="669">
        <v>6872.9599999999991</v>
      </c>
      <c r="P31" s="671">
        <v>32079</v>
      </c>
      <c r="Q31" s="667">
        <v>2999654134</v>
      </c>
      <c r="R31" s="669">
        <v>6892.33</v>
      </c>
      <c r="S31" s="671">
        <v>34638</v>
      </c>
      <c r="T31" s="667">
        <v>3167073130</v>
      </c>
      <c r="U31" s="669">
        <v>6873.4</v>
      </c>
      <c r="V31" s="671">
        <v>36802</v>
      </c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</row>
    <row r="32" spans="1:77" s="66" customFormat="1" ht="18.95" customHeight="1" x14ac:dyDescent="0.25">
      <c r="A32" s="666" t="s">
        <v>100</v>
      </c>
      <c r="B32" s="667">
        <v>1232548545</v>
      </c>
      <c r="C32" s="669">
        <v>3397</v>
      </c>
      <c r="D32" s="671">
        <v>29199</v>
      </c>
      <c r="E32" s="667">
        <v>1275652923</v>
      </c>
      <c r="F32" s="669">
        <v>3407</v>
      </c>
      <c r="G32" s="671">
        <v>30007</v>
      </c>
      <c r="H32" s="667">
        <v>1516490579.5999999</v>
      </c>
      <c r="I32" s="669">
        <v>3530</v>
      </c>
      <c r="J32" s="671">
        <v>34646</v>
      </c>
      <c r="K32" s="667">
        <v>1659557054.99</v>
      </c>
      <c r="L32" s="669">
        <v>3581</v>
      </c>
      <c r="M32" s="671">
        <v>37251</v>
      </c>
      <c r="N32" s="667">
        <v>1851247361</v>
      </c>
      <c r="O32" s="669">
        <v>3666.6199999999994</v>
      </c>
      <c r="P32" s="671">
        <v>40219</v>
      </c>
      <c r="Q32" s="667">
        <v>1703352511</v>
      </c>
      <c r="R32" s="669">
        <v>3706.2099999999996</v>
      </c>
      <c r="S32" s="671">
        <v>36117</v>
      </c>
      <c r="T32" s="667">
        <v>1808690366</v>
      </c>
      <c r="U32" s="669">
        <v>3736.39</v>
      </c>
      <c r="V32" s="671">
        <v>38549</v>
      </c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</row>
    <row r="33" spans="1:77" s="66" customFormat="1" ht="18.95" customHeight="1" x14ac:dyDescent="0.25">
      <c r="A33" s="666" t="s">
        <v>101</v>
      </c>
      <c r="B33" s="667">
        <v>10347910374.000002</v>
      </c>
      <c r="C33" s="669">
        <v>23244</v>
      </c>
      <c r="D33" s="671">
        <v>25848</v>
      </c>
      <c r="E33" s="667">
        <v>10993169791</v>
      </c>
      <c r="F33" s="669">
        <v>23097</v>
      </c>
      <c r="G33" s="671">
        <v>27137</v>
      </c>
      <c r="H33" s="667">
        <v>13174076390.18</v>
      </c>
      <c r="I33" s="669">
        <v>23784</v>
      </c>
      <c r="J33" s="671">
        <v>31082</v>
      </c>
      <c r="K33" s="667">
        <v>14173074126.57</v>
      </c>
      <c r="L33" s="669">
        <v>24067.67</v>
      </c>
      <c r="M33" s="671">
        <v>33566</v>
      </c>
      <c r="N33" s="667">
        <v>15315925417.709999</v>
      </c>
      <c r="O33" s="669">
        <v>24336.159999999996</v>
      </c>
      <c r="P33" s="671">
        <v>36396</v>
      </c>
      <c r="Q33" s="667">
        <v>16819563426</v>
      </c>
      <c r="R33" s="669">
        <v>25859.25</v>
      </c>
      <c r="S33" s="671">
        <v>37684</v>
      </c>
      <c r="T33" s="667">
        <v>17979384848</v>
      </c>
      <c r="U33" s="669">
        <v>25459.81</v>
      </c>
      <c r="V33" s="671">
        <v>40345</v>
      </c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</row>
    <row r="34" spans="1:77" s="66" customFormat="1" ht="18.95" customHeight="1" x14ac:dyDescent="0.25">
      <c r="A34" s="666" t="s">
        <v>211</v>
      </c>
      <c r="B34" s="667">
        <v>44292009</v>
      </c>
      <c r="C34" s="669">
        <v>98</v>
      </c>
      <c r="D34" s="671">
        <v>36140</v>
      </c>
      <c r="E34" s="667">
        <v>43787900</v>
      </c>
      <c r="F34" s="669">
        <v>99</v>
      </c>
      <c r="G34" s="671">
        <v>35675</v>
      </c>
      <c r="H34" s="667">
        <v>50743614</v>
      </c>
      <c r="I34" s="669">
        <v>100</v>
      </c>
      <c r="J34" s="671">
        <v>41277</v>
      </c>
      <c r="K34" s="667">
        <v>56666974</v>
      </c>
      <c r="L34" s="669">
        <v>99</v>
      </c>
      <c r="M34" s="671">
        <v>46450</v>
      </c>
      <c r="N34" s="667">
        <v>65650918</v>
      </c>
      <c r="O34" s="669">
        <v>101</v>
      </c>
      <c r="P34" s="671">
        <v>52513</v>
      </c>
      <c r="Q34" s="667">
        <v>67422694</v>
      </c>
      <c r="R34" s="669">
        <v>109</v>
      </c>
      <c r="S34" s="671">
        <v>50101</v>
      </c>
      <c r="T34" s="667">
        <v>74288084</v>
      </c>
      <c r="U34" s="669">
        <v>112</v>
      </c>
      <c r="V34" s="671">
        <v>53867</v>
      </c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</row>
    <row r="35" spans="1:77" s="66" customFormat="1" ht="18.95" customHeight="1" x14ac:dyDescent="0.25">
      <c r="A35" s="666" t="s">
        <v>102</v>
      </c>
      <c r="B35" s="667">
        <v>75351833</v>
      </c>
      <c r="C35" s="669">
        <v>213</v>
      </c>
      <c r="D35" s="671">
        <v>29184</v>
      </c>
      <c r="E35" s="667">
        <v>75606111</v>
      </c>
      <c r="F35" s="669">
        <v>214</v>
      </c>
      <c r="G35" s="671">
        <v>29138</v>
      </c>
      <c r="H35" s="667">
        <v>87522479</v>
      </c>
      <c r="I35" s="669">
        <v>208</v>
      </c>
      <c r="J35" s="671">
        <v>34721</v>
      </c>
      <c r="K35" s="667">
        <v>96101786</v>
      </c>
      <c r="L35" s="669">
        <v>205</v>
      </c>
      <c r="M35" s="671">
        <v>38672</v>
      </c>
      <c r="N35" s="667">
        <v>103635773</v>
      </c>
      <c r="O35" s="669">
        <v>203.42000000000002</v>
      </c>
      <c r="P35" s="671">
        <v>41878</v>
      </c>
      <c r="Q35" s="667">
        <v>104584178</v>
      </c>
      <c r="R35" s="669">
        <v>223</v>
      </c>
      <c r="S35" s="671">
        <v>38759</v>
      </c>
      <c r="T35" s="667">
        <v>111629554</v>
      </c>
      <c r="U35" s="669">
        <v>212</v>
      </c>
      <c r="V35" s="671">
        <v>43540</v>
      </c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</row>
    <row r="36" spans="1:77" s="66" customFormat="1" ht="18.95" customHeight="1" x14ac:dyDescent="0.25">
      <c r="A36" s="666" t="s">
        <v>212</v>
      </c>
      <c r="B36" s="667">
        <v>560073026</v>
      </c>
      <c r="C36" s="669">
        <v>1422</v>
      </c>
      <c r="D36" s="671">
        <v>30645</v>
      </c>
      <c r="E36" s="667">
        <v>554473874</v>
      </c>
      <c r="F36" s="669">
        <v>1365</v>
      </c>
      <c r="G36" s="671">
        <v>31367</v>
      </c>
      <c r="H36" s="667">
        <v>556761240</v>
      </c>
      <c r="I36" s="669">
        <v>1302</v>
      </c>
      <c r="J36" s="671">
        <v>33535</v>
      </c>
      <c r="K36" s="667">
        <v>565631709</v>
      </c>
      <c r="L36" s="669">
        <v>1288.99</v>
      </c>
      <c r="M36" s="671">
        <v>34934</v>
      </c>
      <c r="N36" s="667">
        <v>658769674</v>
      </c>
      <c r="O36" s="669">
        <v>1290.8200000000002</v>
      </c>
      <c r="P36" s="671">
        <v>40417</v>
      </c>
      <c r="Q36" s="667">
        <v>671836604</v>
      </c>
      <c r="R36" s="669">
        <v>1501.5</v>
      </c>
      <c r="S36" s="671">
        <v>37153</v>
      </c>
      <c r="T36" s="667">
        <v>751154526</v>
      </c>
      <c r="U36" s="669">
        <v>1574.5</v>
      </c>
      <c r="V36" s="671">
        <v>39368</v>
      </c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</row>
    <row r="37" spans="1:77" s="66" customFormat="1" ht="18.95" customHeight="1" x14ac:dyDescent="0.25">
      <c r="A37" s="666" t="s">
        <v>213</v>
      </c>
      <c r="B37" s="667">
        <v>1412213791.0000002</v>
      </c>
      <c r="C37" s="669">
        <v>5130</v>
      </c>
      <c r="D37" s="671">
        <v>22864</v>
      </c>
      <c r="E37" s="667">
        <v>1426589994</v>
      </c>
      <c r="F37" s="669">
        <v>5070</v>
      </c>
      <c r="G37" s="671">
        <v>23398</v>
      </c>
      <c r="H37" s="667">
        <v>1613019227.02</v>
      </c>
      <c r="I37" s="669">
        <v>4995</v>
      </c>
      <c r="J37" s="671">
        <v>26861</v>
      </c>
      <c r="K37" s="667">
        <v>1705673946</v>
      </c>
      <c r="L37" s="669">
        <v>4963</v>
      </c>
      <c r="M37" s="671">
        <v>28584</v>
      </c>
      <c r="N37" s="667">
        <v>1832443484</v>
      </c>
      <c r="O37" s="669">
        <v>4957.2700000000004</v>
      </c>
      <c r="P37" s="671">
        <v>30757</v>
      </c>
      <c r="Q37" s="667">
        <v>1980641236</v>
      </c>
      <c r="R37" s="669">
        <v>5195</v>
      </c>
      <c r="S37" s="671">
        <v>31730</v>
      </c>
      <c r="T37" s="667">
        <v>2059904346</v>
      </c>
      <c r="U37" s="669">
        <v>5040</v>
      </c>
      <c r="V37" s="671">
        <v>34013</v>
      </c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</row>
    <row r="38" spans="1:77" s="66" customFormat="1" ht="18.95" customHeight="1" x14ac:dyDescent="0.25">
      <c r="A38" s="666" t="s">
        <v>103</v>
      </c>
      <c r="B38" s="667">
        <v>77336532</v>
      </c>
      <c r="C38" s="669">
        <v>183</v>
      </c>
      <c r="D38" s="671">
        <v>35119</v>
      </c>
      <c r="E38" s="667">
        <v>77146793</v>
      </c>
      <c r="F38" s="669">
        <v>182</v>
      </c>
      <c r="G38" s="671">
        <v>35311</v>
      </c>
      <c r="H38" s="667">
        <v>87008823</v>
      </c>
      <c r="I38" s="669">
        <v>183</v>
      </c>
      <c r="J38" s="671">
        <v>39592</v>
      </c>
      <c r="K38" s="667">
        <v>93643754</v>
      </c>
      <c r="L38" s="669">
        <v>186</v>
      </c>
      <c r="M38" s="671">
        <v>41914</v>
      </c>
      <c r="N38" s="667">
        <v>100752666</v>
      </c>
      <c r="O38" s="669">
        <v>188.31</v>
      </c>
      <c r="P38" s="671">
        <v>44551</v>
      </c>
      <c r="Q38" s="667">
        <v>107179686</v>
      </c>
      <c r="R38" s="669">
        <v>195</v>
      </c>
      <c r="S38" s="671">
        <v>45763</v>
      </c>
      <c r="T38" s="667">
        <v>108297564</v>
      </c>
      <c r="U38" s="669">
        <v>193</v>
      </c>
      <c r="V38" s="671">
        <v>46720</v>
      </c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</row>
    <row r="39" spans="1:77" s="66" customFormat="1" ht="18.95" customHeight="1" x14ac:dyDescent="0.25">
      <c r="A39" s="666" t="s">
        <v>104</v>
      </c>
      <c r="B39" s="667">
        <v>76360018</v>
      </c>
      <c r="C39" s="669">
        <v>162</v>
      </c>
      <c r="D39" s="671">
        <v>38764</v>
      </c>
      <c r="E39" s="667">
        <v>88067255</v>
      </c>
      <c r="F39" s="669">
        <v>190</v>
      </c>
      <c r="G39" s="671">
        <v>37667</v>
      </c>
      <c r="H39" s="667">
        <v>127093924</v>
      </c>
      <c r="I39" s="669">
        <v>247</v>
      </c>
      <c r="J39" s="671">
        <v>42236</v>
      </c>
      <c r="K39" s="667">
        <v>164888727</v>
      </c>
      <c r="L39" s="669">
        <v>262</v>
      </c>
      <c r="M39" s="671">
        <v>51279</v>
      </c>
      <c r="N39" s="667">
        <v>172207648</v>
      </c>
      <c r="O39" s="669">
        <v>275.84000000000003</v>
      </c>
      <c r="P39" s="671">
        <v>50962</v>
      </c>
      <c r="Q39" s="667">
        <v>171231350</v>
      </c>
      <c r="R39" s="669">
        <v>321</v>
      </c>
      <c r="S39" s="671">
        <v>43851</v>
      </c>
      <c r="T39" s="667">
        <v>179955356</v>
      </c>
      <c r="U39" s="669">
        <v>296</v>
      </c>
      <c r="V39" s="671">
        <v>50011</v>
      </c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</row>
    <row r="40" spans="1:77" s="66" customFormat="1" ht="18.95" customHeight="1" x14ac:dyDescent="0.25">
      <c r="A40" s="666" t="s">
        <v>105</v>
      </c>
      <c r="B40" s="667">
        <v>75554202</v>
      </c>
      <c r="C40" s="669">
        <v>183</v>
      </c>
      <c r="D40" s="671">
        <v>33683</v>
      </c>
      <c r="E40" s="667">
        <v>84258373</v>
      </c>
      <c r="F40" s="669">
        <v>215</v>
      </c>
      <c r="G40" s="671">
        <v>32014</v>
      </c>
      <c r="H40" s="667">
        <v>103880085</v>
      </c>
      <c r="I40" s="669">
        <v>225</v>
      </c>
      <c r="J40" s="671">
        <v>36986</v>
      </c>
      <c r="K40" s="667">
        <v>108772625</v>
      </c>
      <c r="L40" s="669">
        <v>225</v>
      </c>
      <c r="M40" s="671">
        <v>39408</v>
      </c>
      <c r="N40" s="667">
        <v>121413719</v>
      </c>
      <c r="O40" s="669">
        <v>232.5</v>
      </c>
      <c r="P40" s="671">
        <v>42498</v>
      </c>
      <c r="Q40" s="667">
        <v>137633677</v>
      </c>
      <c r="R40" s="669">
        <v>257</v>
      </c>
      <c r="S40" s="671">
        <v>43979</v>
      </c>
      <c r="T40" s="667">
        <v>144760277</v>
      </c>
      <c r="U40" s="669">
        <v>251</v>
      </c>
      <c r="V40" s="671">
        <v>47396</v>
      </c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</row>
    <row r="41" spans="1:77" s="66" customFormat="1" ht="18.95" customHeight="1" x14ac:dyDescent="0.25">
      <c r="A41" s="666" t="s">
        <v>106</v>
      </c>
      <c r="B41" s="667">
        <v>80233000</v>
      </c>
      <c r="C41" s="669">
        <v>245</v>
      </c>
      <c r="D41" s="671">
        <v>25640</v>
      </c>
      <c r="E41" s="667">
        <v>78060428</v>
      </c>
      <c r="F41" s="669">
        <v>237</v>
      </c>
      <c r="G41" s="671">
        <v>26019</v>
      </c>
      <c r="H41" s="667">
        <v>92952869</v>
      </c>
      <c r="I41" s="669">
        <v>261</v>
      </c>
      <c r="J41" s="671">
        <v>28660</v>
      </c>
      <c r="K41" s="667">
        <v>98691673</v>
      </c>
      <c r="L41" s="669">
        <v>264</v>
      </c>
      <c r="M41" s="671">
        <v>30094</v>
      </c>
      <c r="N41" s="667">
        <v>107877448</v>
      </c>
      <c r="O41" s="669">
        <v>246.11</v>
      </c>
      <c r="P41" s="671">
        <v>34957</v>
      </c>
      <c r="Q41" s="667">
        <v>107467192</v>
      </c>
      <c r="R41" s="669">
        <v>278</v>
      </c>
      <c r="S41" s="671">
        <v>30987</v>
      </c>
      <c r="T41" s="667">
        <v>112277020</v>
      </c>
      <c r="U41" s="669">
        <v>265.58</v>
      </c>
      <c r="V41" s="671">
        <v>33932</v>
      </c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</row>
    <row r="42" spans="1:77" s="66" customFormat="1" ht="18.95" customHeight="1" x14ac:dyDescent="0.25">
      <c r="A42" s="666" t="s">
        <v>107</v>
      </c>
      <c r="B42" s="667">
        <v>69883246</v>
      </c>
      <c r="C42" s="669">
        <v>119</v>
      </c>
      <c r="D42" s="671">
        <v>34887</v>
      </c>
      <c r="E42" s="667">
        <v>75895433</v>
      </c>
      <c r="F42" s="669">
        <v>120</v>
      </c>
      <c r="G42" s="671">
        <v>36331</v>
      </c>
      <c r="H42" s="667">
        <v>90708440</v>
      </c>
      <c r="I42" s="669">
        <v>123</v>
      </c>
      <c r="J42" s="671">
        <v>40543</v>
      </c>
      <c r="K42" s="667">
        <v>95208437</v>
      </c>
      <c r="L42" s="669">
        <v>124</v>
      </c>
      <c r="M42" s="671">
        <v>42681</v>
      </c>
      <c r="N42" s="667">
        <v>102224777</v>
      </c>
      <c r="O42" s="669">
        <v>125.97</v>
      </c>
      <c r="P42" s="671">
        <v>45452</v>
      </c>
      <c r="Q42" s="667">
        <v>110013762</v>
      </c>
      <c r="R42" s="669">
        <v>129</v>
      </c>
      <c r="S42" s="671">
        <v>47322</v>
      </c>
      <c r="T42" s="667">
        <v>111380562</v>
      </c>
      <c r="U42" s="669">
        <v>129</v>
      </c>
      <c r="V42" s="671">
        <v>47322</v>
      </c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</row>
    <row r="43" spans="1:77" s="66" customFormat="1" ht="18.95" customHeight="1" x14ac:dyDescent="0.25">
      <c r="A43" s="666" t="s">
        <v>424</v>
      </c>
      <c r="B43" s="667">
        <v>0</v>
      </c>
      <c r="C43" s="669">
        <v>0</v>
      </c>
      <c r="D43" s="671">
        <v>0</v>
      </c>
      <c r="E43" s="667">
        <v>0</v>
      </c>
      <c r="F43" s="669">
        <v>0</v>
      </c>
      <c r="G43" s="671">
        <v>0</v>
      </c>
      <c r="H43" s="667">
        <v>0</v>
      </c>
      <c r="I43" s="669">
        <v>0</v>
      </c>
      <c r="J43" s="671">
        <v>0</v>
      </c>
      <c r="K43" s="667">
        <v>0</v>
      </c>
      <c r="L43" s="669">
        <v>0</v>
      </c>
      <c r="M43" s="671">
        <v>0</v>
      </c>
      <c r="N43" s="667">
        <v>8108028</v>
      </c>
      <c r="O43" s="669">
        <v>6.57</v>
      </c>
      <c r="P43" s="671">
        <v>50252</v>
      </c>
      <c r="Q43" s="667">
        <v>12355409</v>
      </c>
      <c r="R43" s="669">
        <v>12</v>
      </c>
      <c r="S43" s="671">
        <v>51315</v>
      </c>
      <c r="T43" s="667">
        <v>12555409</v>
      </c>
      <c r="U43" s="669">
        <v>12</v>
      </c>
      <c r="V43" s="671">
        <v>51315</v>
      </c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</row>
    <row r="44" spans="1:77" s="66" customFormat="1" ht="18.95" customHeight="1" x14ac:dyDescent="0.25">
      <c r="A44" s="666" t="s">
        <v>214</v>
      </c>
      <c r="B44" s="667">
        <v>38345054</v>
      </c>
      <c r="C44" s="669">
        <v>70</v>
      </c>
      <c r="D44" s="671">
        <v>43872</v>
      </c>
      <c r="E44" s="667">
        <v>37840021</v>
      </c>
      <c r="F44" s="669">
        <v>74</v>
      </c>
      <c r="G44" s="671">
        <v>41344</v>
      </c>
      <c r="H44" s="667">
        <v>42696614</v>
      </c>
      <c r="I44" s="669">
        <v>74</v>
      </c>
      <c r="J44" s="671">
        <v>46804</v>
      </c>
      <c r="K44" s="667">
        <v>44630068</v>
      </c>
      <c r="L44" s="669">
        <v>73.63</v>
      </c>
      <c r="M44" s="671">
        <v>48852</v>
      </c>
      <c r="N44" s="667">
        <v>50506547</v>
      </c>
      <c r="O44" s="669">
        <v>75.39</v>
      </c>
      <c r="P44" s="671">
        <v>54244</v>
      </c>
      <c r="Q44" s="667">
        <v>49366102</v>
      </c>
      <c r="R44" s="669">
        <v>80</v>
      </c>
      <c r="S44" s="671">
        <v>50214</v>
      </c>
      <c r="T44" s="667">
        <v>52501092</v>
      </c>
      <c r="U44" s="669">
        <v>78</v>
      </c>
      <c r="V44" s="671">
        <v>54850</v>
      </c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</row>
    <row r="45" spans="1:77" s="66" customFormat="1" ht="18.95" customHeight="1" x14ac:dyDescent="0.25">
      <c r="A45" s="666" t="s">
        <v>873</v>
      </c>
      <c r="B45" s="667"/>
      <c r="C45" s="669"/>
      <c r="D45" s="671"/>
      <c r="E45" s="667"/>
      <c r="F45" s="669"/>
      <c r="G45" s="671"/>
      <c r="H45" s="667">
        <v>0</v>
      </c>
      <c r="I45" s="669">
        <v>0</v>
      </c>
      <c r="J45" s="671">
        <v>0</v>
      </c>
      <c r="K45" s="667">
        <v>0</v>
      </c>
      <c r="L45" s="669">
        <v>0</v>
      </c>
      <c r="M45" s="671">
        <v>0</v>
      </c>
      <c r="N45" s="667">
        <v>0</v>
      </c>
      <c r="O45" s="669">
        <v>0</v>
      </c>
      <c r="P45" s="671">
        <v>0</v>
      </c>
      <c r="Q45" s="667">
        <v>0</v>
      </c>
      <c r="R45" s="669">
        <v>0</v>
      </c>
      <c r="S45" s="671">
        <v>0</v>
      </c>
      <c r="T45" s="667">
        <v>24463766</v>
      </c>
      <c r="U45" s="669">
        <v>49.33</v>
      </c>
      <c r="V45" s="671">
        <v>26541</v>
      </c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</row>
    <row r="46" spans="1:77" s="66" customFormat="1" ht="37.5" customHeight="1" x14ac:dyDescent="0.25">
      <c r="A46" s="672" t="s">
        <v>373</v>
      </c>
      <c r="B46" s="667">
        <v>0</v>
      </c>
      <c r="C46" s="669">
        <v>0</v>
      </c>
      <c r="D46" s="671">
        <v>0</v>
      </c>
      <c r="E46" s="667">
        <v>0</v>
      </c>
      <c r="F46" s="669">
        <v>0</v>
      </c>
      <c r="G46" s="671">
        <v>0</v>
      </c>
      <c r="H46" s="667">
        <v>0</v>
      </c>
      <c r="I46" s="669">
        <v>0</v>
      </c>
      <c r="J46" s="671">
        <v>0</v>
      </c>
      <c r="K46" s="667">
        <v>7348332</v>
      </c>
      <c r="L46" s="669">
        <v>9.01</v>
      </c>
      <c r="M46" s="671">
        <v>62485</v>
      </c>
      <c r="N46" s="667">
        <v>13087383.4</v>
      </c>
      <c r="O46" s="669">
        <v>17.200000000000003</v>
      </c>
      <c r="P46" s="671">
        <v>60924</v>
      </c>
      <c r="Q46" s="667">
        <v>13231838</v>
      </c>
      <c r="R46" s="669">
        <v>19</v>
      </c>
      <c r="S46" s="671">
        <v>52771</v>
      </c>
      <c r="T46" s="667">
        <v>14328698</v>
      </c>
      <c r="U46" s="669">
        <v>19</v>
      </c>
      <c r="V46" s="671">
        <v>57582</v>
      </c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</row>
    <row r="47" spans="1:77" s="66" customFormat="1" ht="18.95" customHeight="1" x14ac:dyDescent="0.25">
      <c r="A47" s="666" t="s">
        <v>215</v>
      </c>
      <c r="B47" s="667">
        <v>23365463</v>
      </c>
      <c r="C47" s="669">
        <v>37</v>
      </c>
      <c r="D47" s="671">
        <v>30387</v>
      </c>
      <c r="E47" s="667">
        <v>25045009</v>
      </c>
      <c r="F47" s="669">
        <v>38</v>
      </c>
      <c r="G47" s="671">
        <v>30882</v>
      </c>
      <c r="H47" s="667">
        <v>28927825</v>
      </c>
      <c r="I47" s="669">
        <v>41</v>
      </c>
      <c r="J47" s="671">
        <v>34984</v>
      </c>
      <c r="K47" s="667">
        <v>31074571</v>
      </c>
      <c r="L47" s="669">
        <v>41</v>
      </c>
      <c r="M47" s="671">
        <v>37472</v>
      </c>
      <c r="N47" s="667">
        <v>33669567</v>
      </c>
      <c r="O47" s="669">
        <v>40</v>
      </c>
      <c r="P47" s="671">
        <v>42155</v>
      </c>
      <c r="Q47" s="667">
        <v>36650494</v>
      </c>
      <c r="R47" s="669">
        <v>44</v>
      </c>
      <c r="S47" s="671">
        <v>38982</v>
      </c>
      <c r="T47" s="667">
        <v>37360047</v>
      </c>
      <c r="U47" s="669">
        <v>42</v>
      </c>
      <c r="V47" s="671">
        <v>42184</v>
      </c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</row>
    <row r="48" spans="1:77" s="66" customFormat="1" ht="18.95" customHeight="1" x14ac:dyDescent="0.25">
      <c r="A48" s="666" t="s">
        <v>374</v>
      </c>
      <c r="B48" s="667">
        <v>0</v>
      </c>
      <c r="C48" s="669">
        <v>0</v>
      </c>
      <c r="D48" s="671">
        <v>0</v>
      </c>
      <c r="E48" s="667">
        <v>0</v>
      </c>
      <c r="F48" s="669">
        <v>0</v>
      </c>
      <c r="G48" s="671">
        <v>0</v>
      </c>
      <c r="H48" s="667">
        <v>0</v>
      </c>
      <c r="I48" s="669">
        <v>0</v>
      </c>
      <c r="J48" s="671">
        <v>0</v>
      </c>
      <c r="K48" s="667">
        <v>2823590</v>
      </c>
      <c r="L48" s="669">
        <v>4.3900000000000006</v>
      </c>
      <c r="M48" s="671">
        <v>43979</v>
      </c>
      <c r="N48" s="667">
        <v>8037060</v>
      </c>
      <c r="O48" s="669">
        <v>13.57</v>
      </c>
      <c r="P48" s="671">
        <v>46766</v>
      </c>
      <c r="Q48" s="667">
        <v>12355659</v>
      </c>
      <c r="R48" s="669">
        <v>24</v>
      </c>
      <c r="S48" s="671">
        <v>41860</v>
      </c>
      <c r="T48" s="667">
        <v>14586482</v>
      </c>
      <c r="U48" s="669">
        <v>23</v>
      </c>
      <c r="V48" s="671">
        <v>51763</v>
      </c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</row>
    <row r="49" spans="1:80" ht="18.95" customHeight="1" x14ac:dyDescent="0.25">
      <c r="A49" s="666" t="s">
        <v>108</v>
      </c>
      <c r="B49" s="667">
        <v>119581000</v>
      </c>
      <c r="C49" s="669">
        <v>339</v>
      </c>
      <c r="D49" s="671">
        <v>29110</v>
      </c>
      <c r="E49" s="667">
        <v>119651000</v>
      </c>
      <c r="F49" s="669">
        <v>348</v>
      </c>
      <c r="G49" s="671">
        <v>28358</v>
      </c>
      <c r="H49" s="667">
        <v>130967487</v>
      </c>
      <c r="I49" s="669">
        <v>338</v>
      </c>
      <c r="J49" s="671">
        <v>32000</v>
      </c>
      <c r="K49" s="667">
        <v>139457167</v>
      </c>
      <c r="L49" s="669">
        <v>343</v>
      </c>
      <c r="M49" s="671">
        <v>33788</v>
      </c>
      <c r="N49" s="667">
        <v>158180177</v>
      </c>
      <c r="O49" s="669">
        <v>364.23</v>
      </c>
      <c r="P49" s="671">
        <v>36100</v>
      </c>
      <c r="Q49" s="667">
        <v>179489023</v>
      </c>
      <c r="R49" s="669">
        <v>417</v>
      </c>
      <c r="S49" s="671">
        <v>35598</v>
      </c>
      <c r="T49" s="667">
        <v>188173414</v>
      </c>
      <c r="U49" s="669">
        <v>406</v>
      </c>
      <c r="V49" s="671">
        <v>38345</v>
      </c>
      <c r="BZ49" s="66"/>
      <c r="CA49" s="66"/>
      <c r="CB49" s="66"/>
    </row>
    <row r="50" spans="1:80" ht="18.95" customHeight="1" x14ac:dyDescent="0.25">
      <c r="A50" s="666" t="s">
        <v>109</v>
      </c>
      <c r="B50" s="667">
        <v>97532668</v>
      </c>
      <c r="C50" s="669">
        <v>194</v>
      </c>
      <c r="D50" s="671">
        <v>41299</v>
      </c>
      <c r="E50" s="667">
        <v>98849277</v>
      </c>
      <c r="F50" s="669">
        <v>196</v>
      </c>
      <c r="G50" s="671">
        <v>41512</v>
      </c>
      <c r="H50" s="667">
        <v>116928820</v>
      </c>
      <c r="I50" s="669">
        <v>199</v>
      </c>
      <c r="J50" s="671">
        <v>47886</v>
      </c>
      <c r="K50" s="667">
        <v>122935557</v>
      </c>
      <c r="L50" s="669">
        <v>195</v>
      </c>
      <c r="M50" s="671">
        <v>51862</v>
      </c>
      <c r="N50" s="667">
        <v>134031508</v>
      </c>
      <c r="O50" s="669">
        <v>197.19</v>
      </c>
      <c r="P50" s="671">
        <v>55686</v>
      </c>
      <c r="Q50" s="667">
        <v>136016966</v>
      </c>
      <c r="R50" s="669">
        <v>210</v>
      </c>
      <c r="S50" s="671">
        <v>53892</v>
      </c>
      <c r="T50" s="667">
        <v>142849186</v>
      </c>
      <c r="U50" s="669">
        <v>215</v>
      </c>
      <c r="V50" s="671">
        <v>55287</v>
      </c>
      <c r="BZ50" s="66"/>
      <c r="CA50" s="66"/>
      <c r="CB50" s="66"/>
    </row>
    <row r="51" spans="1:80" ht="18.95" customHeight="1" x14ac:dyDescent="0.25">
      <c r="A51" s="666" t="s">
        <v>375</v>
      </c>
      <c r="B51" s="667">
        <v>135857841.99999997</v>
      </c>
      <c r="C51" s="669">
        <v>242</v>
      </c>
      <c r="D51" s="671">
        <v>46249</v>
      </c>
      <c r="E51" s="667">
        <v>145212000</v>
      </c>
      <c r="F51" s="669">
        <v>272</v>
      </c>
      <c r="G51" s="671">
        <v>43987</v>
      </c>
      <c r="H51" s="667">
        <v>162298212</v>
      </c>
      <c r="I51" s="669">
        <v>285</v>
      </c>
      <c r="J51" s="671">
        <v>46835</v>
      </c>
      <c r="K51" s="667">
        <v>214823186</v>
      </c>
      <c r="L51" s="669">
        <v>301</v>
      </c>
      <c r="M51" s="671">
        <v>58824</v>
      </c>
      <c r="N51" s="667">
        <v>234675435</v>
      </c>
      <c r="O51" s="669">
        <v>318.83000000000004</v>
      </c>
      <c r="P51" s="671">
        <v>60868</v>
      </c>
      <c r="Q51" s="667">
        <v>240606863</v>
      </c>
      <c r="R51" s="669">
        <v>335</v>
      </c>
      <c r="S51" s="671">
        <v>59257</v>
      </c>
      <c r="T51" s="667">
        <v>260649779</v>
      </c>
      <c r="U51" s="669">
        <v>333</v>
      </c>
      <c r="V51" s="671">
        <v>64629</v>
      </c>
      <c r="BZ51" s="66"/>
      <c r="CA51" s="66"/>
      <c r="CB51" s="66"/>
    </row>
    <row r="52" spans="1:80" ht="18.95" customHeight="1" x14ac:dyDescent="0.25">
      <c r="A52" s="666" t="s">
        <v>376</v>
      </c>
      <c r="B52" s="667">
        <v>21796824</v>
      </c>
      <c r="C52" s="669">
        <v>33</v>
      </c>
      <c r="D52" s="671">
        <v>36046</v>
      </c>
      <c r="E52" s="667">
        <v>39167224</v>
      </c>
      <c r="F52" s="669">
        <v>43</v>
      </c>
      <c r="G52" s="671">
        <v>43480</v>
      </c>
      <c r="H52" s="667">
        <v>39069816</v>
      </c>
      <c r="I52" s="669">
        <v>59</v>
      </c>
      <c r="J52" s="671">
        <v>43605</v>
      </c>
      <c r="K52" s="667">
        <v>47036713.009999998</v>
      </c>
      <c r="L52" s="669">
        <v>74.86</v>
      </c>
      <c r="M52" s="671">
        <v>45758</v>
      </c>
      <c r="N52" s="667">
        <v>59125885</v>
      </c>
      <c r="O52" s="669">
        <v>95.44</v>
      </c>
      <c r="P52" s="671">
        <v>46790</v>
      </c>
      <c r="Q52" s="667">
        <v>73754267</v>
      </c>
      <c r="R52" s="669">
        <v>133.1</v>
      </c>
      <c r="S52" s="671">
        <v>42796</v>
      </c>
      <c r="T52" s="667">
        <v>84549112</v>
      </c>
      <c r="U52" s="669">
        <v>147.19999999999999</v>
      </c>
      <c r="V52" s="671">
        <v>44323</v>
      </c>
      <c r="BZ52" s="66"/>
      <c r="CA52" s="66"/>
      <c r="CB52" s="66"/>
    </row>
    <row r="53" spans="1:80" ht="18.95" customHeight="1" x14ac:dyDescent="0.25">
      <c r="A53" s="666" t="s">
        <v>412</v>
      </c>
      <c r="B53" s="667">
        <v>0</v>
      </c>
      <c r="C53" s="669">
        <v>0</v>
      </c>
      <c r="D53" s="671">
        <v>0</v>
      </c>
      <c r="E53" s="667">
        <v>0</v>
      </c>
      <c r="F53" s="669">
        <v>0</v>
      </c>
      <c r="G53" s="671">
        <v>0</v>
      </c>
      <c r="H53" s="667">
        <v>0</v>
      </c>
      <c r="I53" s="669">
        <v>0</v>
      </c>
      <c r="J53" s="671">
        <v>0</v>
      </c>
      <c r="K53" s="667">
        <v>31136241</v>
      </c>
      <c r="L53" s="669">
        <v>53</v>
      </c>
      <c r="M53" s="671">
        <v>48293</v>
      </c>
      <c r="N53" s="667">
        <v>105798828</v>
      </c>
      <c r="O53" s="669">
        <v>169.06</v>
      </c>
      <c r="P53" s="671">
        <v>51522</v>
      </c>
      <c r="Q53" s="667">
        <v>101778730</v>
      </c>
      <c r="R53" s="669">
        <v>203</v>
      </c>
      <c r="S53" s="671">
        <v>41543</v>
      </c>
      <c r="T53" s="667">
        <v>139545994</v>
      </c>
      <c r="U53" s="669">
        <v>221</v>
      </c>
      <c r="V53" s="671">
        <v>52401</v>
      </c>
      <c r="BZ53" s="66"/>
      <c r="CA53" s="66"/>
      <c r="CB53" s="66"/>
    </row>
    <row r="54" spans="1:80" ht="18.95" customHeight="1" x14ac:dyDescent="0.25">
      <c r="A54" s="666" t="s">
        <v>285</v>
      </c>
      <c r="B54" s="667">
        <v>232059080</v>
      </c>
      <c r="C54" s="669">
        <v>462</v>
      </c>
      <c r="D54" s="671">
        <v>38908</v>
      </c>
      <c r="E54" s="667">
        <v>234988998</v>
      </c>
      <c r="F54" s="669">
        <v>464</v>
      </c>
      <c r="G54" s="671">
        <v>39275</v>
      </c>
      <c r="H54" s="667">
        <v>269610176.94999999</v>
      </c>
      <c r="I54" s="669">
        <v>460</v>
      </c>
      <c r="J54" s="671">
        <v>45443</v>
      </c>
      <c r="K54" s="667">
        <v>285526696.77999997</v>
      </c>
      <c r="L54" s="669">
        <v>457</v>
      </c>
      <c r="M54" s="671">
        <v>48440</v>
      </c>
      <c r="N54" s="667">
        <v>311202868.64999998</v>
      </c>
      <c r="O54" s="669">
        <v>459.69</v>
      </c>
      <c r="P54" s="671">
        <v>52151</v>
      </c>
      <c r="Q54" s="667">
        <v>331714614</v>
      </c>
      <c r="R54" s="669">
        <v>495</v>
      </c>
      <c r="S54" s="671">
        <v>51316</v>
      </c>
      <c r="T54" s="667">
        <v>332771814</v>
      </c>
      <c r="U54" s="669">
        <v>495</v>
      </c>
      <c r="V54" s="671">
        <v>51316</v>
      </c>
      <c r="BZ54" s="66"/>
      <c r="CA54" s="66"/>
      <c r="CB54" s="66"/>
    </row>
    <row r="55" spans="1:80" ht="8.25" customHeight="1" thickBot="1" x14ac:dyDescent="0.3">
      <c r="A55" s="673"/>
      <c r="B55" s="699"/>
      <c r="C55" s="695"/>
      <c r="D55" s="671"/>
      <c r="E55" s="699"/>
      <c r="F55" s="695"/>
      <c r="G55" s="671"/>
      <c r="H55" s="699"/>
      <c r="I55" s="695"/>
      <c r="J55" s="671"/>
      <c r="K55" s="699"/>
      <c r="L55" s="695"/>
      <c r="M55" s="671"/>
      <c r="N55" s="699"/>
      <c r="O55" s="695"/>
      <c r="P55" s="671"/>
      <c r="Q55" s="699"/>
      <c r="R55" s="695"/>
      <c r="S55" s="704"/>
      <c r="T55" s="699"/>
      <c r="U55" s="695"/>
      <c r="V55" s="704"/>
      <c r="BZ55" s="66"/>
      <c r="CA55" s="66"/>
      <c r="CB55" s="66"/>
    </row>
    <row r="56" spans="1:80" ht="45" customHeight="1" thickBot="1" x14ac:dyDescent="0.25">
      <c r="A56" s="674" t="s">
        <v>240</v>
      </c>
      <c r="B56" s="675">
        <v>132496688296.88</v>
      </c>
      <c r="C56" s="677">
        <v>413892</v>
      </c>
      <c r="D56" s="678">
        <v>24908</v>
      </c>
      <c r="E56" s="675">
        <v>134277668654</v>
      </c>
      <c r="F56" s="677">
        <v>413595</v>
      </c>
      <c r="G56" s="678">
        <v>25107</v>
      </c>
      <c r="H56" s="675">
        <v>151433532174.73001</v>
      </c>
      <c r="I56" s="677">
        <v>422353.65639999998</v>
      </c>
      <c r="J56" s="678">
        <v>28393</v>
      </c>
      <c r="K56" s="675">
        <v>166612242716.50003</v>
      </c>
      <c r="L56" s="677">
        <v>431873.38500000001</v>
      </c>
      <c r="M56" s="678">
        <v>30627</v>
      </c>
      <c r="N56" s="675">
        <v>187044053445.51999</v>
      </c>
      <c r="O56" s="677">
        <v>440045.63000000006</v>
      </c>
      <c r="P56" s="705">
        <v>33806</v>
      </c>
      <c r="Q56" s="675">
        <v>209795861373</v>
      </c>
      <c r="R56" s="676">
        <v>469737</v>
      </c>
      <c r="S56" s="706">
        <v>35526</v>
      </c>
      <c r="T56" s="675">
        <v>227437020198</v>
      </c>
      <c r="U56" s="676">
        <v>475368.93000000011</v>
      </c>
      <c r="V56" s="706">
        <v>38085</v>
      </c>
      <c r="BZ56" s="66"/>
      <c r="CA56" s="66"/>
      <c r="CB56" s="66"/>
    </row>
    <row r="57" spans="1:80" ht="18.75" customHeight="1" x14ac:dyDescent="0.2">
      <c r="A57" s="679" t="s">
        <v>377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80" ht="18.75" x14ac:dyDescent="0.3">
      <c r="A58" s="66"/>
      <c r="B58" s="360"/>
      <c r="C58" s="360"/>
      <c r="D58" s="360"/>
      <c r="E58" s="69"/>
      <c r="F58" s="69"/>
      <c r="G58" s="69"/>
      <c r="I58" s="69"/>
      <c r="J58" s="69"/>
      <c r="K58" s="69"/>
      <c r="L58" s="69"/>
      <c r="M58" s="69"/>
      <c r="N58" s="69"/>
      <c r="O58" s="69"/>
      <c r="P58" s="69"/>
      <c r="Q58" s="69"/>
      <c r="S58" s="707"/>
      <c r="V58" s="707"/>
    </row>
    <row r="59" spans="1:80" s="361" customFormat="1" ht="12.75" customHeight="1" x14ac:dyDescent="0.2">
      <c r="B59" s="362"/>
      <c r="C59" s="362"/>
      <c r="D59" s="362"/>
      <c r="E59" s="681"/>
      <c r="F59" s="681"/>
      <c r="G59" s="681"/>
      <c r="H59" s="362"/>
      <c r="I59" s="681"/>
      <c r="J59" s="681"/>
      <c r="K59" s="681"/>
      <c r="L59" s="681"/>
      <c r="M59" s="681"/>
      <c r="N59" s="681"/>
      <c r="O59" s="681"/>
      <c r="P59" s="681"/>
      <c r="Q59" s="681"/>
      <c r="R59" s="680"/>
      <c r="S59" s="680"/>
      <c r="T59" s="680"/>
      <c r="U59" s="680"/>
      <c r="V59" s="680"/>
      <c r="W59" s="680"/>
      <c r="X59" s="680"/>
      <c r="Y59" s="680"/>
      <c r="Z59" s="680"/>
      <c r="AA59" s="680"/>
      <c r="AB59" s="680"/>
      <c r="AC59" s="680"/>
      <c r="AD59" s="680"/>
      <c r="AE59" s="680"/>
      <c r="AF59" s="680"/>
      <c r="AG59" s="680"/>
      <c r="AH59" s="680"/>
      <c r="AI59" s="680"/>
      <c r="AJ59" s="680"/>
      <c r="AK59" s="680"/>
      <c r="AL59" s="680"/>
      <c r="AM59" s="680"/>
      <c r="AN59" s="680"/>
      <c r="AO59" s="680"/>
      <c r="AP59" s="680"/>
      <c r="AQ59" s="680"/>
      <c r="AR59" s="680"/>
      <c r="AS59" s="680"/>
      <c r="AT59" s="680"/>
      <c r="AU59" s="680"/>
      <c r="AV59" s="680"/>
      <c r="AW59" s="680"/>
      <c r="AX59" s="680"/>
      <c r="AY59" s="680"/>
      <c r="AZ59" s="680"/>
      <c r="BA59" s="680"/>
      <c r="BB59" s="680"/>
      <c r="BC59" s="680"/>
      <c r="BD59" s="680"/>
      <c r="BE59" s="680"/>
      <c r="BF59" s="680"/>
      <c r="BG59" s="680"/>
      <c r="BH59" s="680"/>
      <c r="BI59" s="680"/>
      <c r="BJ59" s="680"/>
      <c r="BK59" s="680"/>
      <c r="BL59" s="680"/>
      <c r="BM59" s="680"/>
      <c r="BN59" s="680"/>
      <c r="BO59" s="680"/>
      <c r="BP59" s="680"/>
      <c r="BQ59" s="680"/>
      <c r="BR59" s="680"/>
      <c r="BS59" s="680"/>
      <c r="BT59" s="680"/>
      <c r="BU59" s="680"/>
      <c r="BV59" s="680"/>
      <c r="BW59" s="680"/>
      <c r="BX59" s="680"/>
      <c r="BY59" s="680"/>
      <c r="BZ59" s="680"/>
      <c r="CA59" s="680"/>
      <c r="CB59" s="680"/>
    </row>
    <row r="60" spans="1:80" s="361" customFormat="1" ht="12.75" customHeight="1" x14ac:dyDescent="0.2">
      <c r="B60" s="362"/>
      <c r="C60" s="362"/>
      <c r="D60" s="362"/>
      <c r="E60" s="681"/>
      <c r="F60" s="681"/>
      <c r="G60" s="681"/>
      <c r="H60" s="362"/>
      <c r="I60" s="681"/>
      <c r="J60" s="681"/>
      <c r="K60" s="681"/>
      <c r="L60" s="681"/>
      <c r="M60" s="681"/>
      <c r="N60" s="681"/>
      <c r="O60" s="681"/>
      <c r="P60" s="681"/>
      <c r="Q60" s="681"/>
      <c r="R60" s="680"/>
      <c r="S60" s="680"/>
      <c r="T60" s="680"/>
      <c r="U60" s="680"/>
      <c r="V60" s="680"/>
      <c r="W60" s="680"/>
      <c r="X60" s="680"/>
      <c r="Y60" s="680"/>
      <c r="Z60" s="680"/>
      <c r="AA60" s="680"/>
      <c r="AB60" s="680"/>
      <c r="AC60" s="680"/>
      <c r="AD60" s="680"/>
      <c r="AE60" s="680"/>
      <c r="AF60" s="680"/>
      <c r="AG60" s="680"/>
      <c r="AH60" s="680"/>
      <c r="AI60" s="680"/>
      <c r="AJ60" s="680"/>
      <c r="AK60" s="680"/>
      <c r="AL60" s="680"/>
      <c r="AM60" s="680"/>
      <c r="AN60" s="680"/>
      <c r="AO60" s="680"/>
      <c r="AP60" s="680"/>
      <c r="AQ60" s="680"/>
      <c r="AR60" s="680"/>
      <c r="AS60" s="680"/>
      <c r="AT60" s="680"/>
      <c r="AU60" s="680"/>
      <c r="AV60" s="680"/>
      <c r="AW60" s="680"/>
      <c r="AX60" s="680"/>
      <c r="AY60" s="680"/>
      <c r="AZ60" s="680"/>
      <c r="BA60" s="680"/>
      <c r="BB60" s="680"/>
      <c r="BC60" s="680"/>
      <c r="BD60" s="680"/>
      <c r="BE60" s="680"/>
      <c r="BF60" s="680"/>
      <c r="BG60" s="680"/>
      <c r="BH60" s="680"/>
      <c r="BI60" s="680"/>
      <c r="BJ60" s="680"/>
      <c r="BK60" s="680"/>
      <c r="BL60" s="680"/>
      <c r="BM60" s="680"/>
      <c r="BN60" s="680"/>
      <c r="BO60" s="680"/>
      <c r="BP60" s="680"/>
      <c r="BQ60" s="680"/>
      <c r="BR60" s="680"/>
      <c r="BS60" s="680"/>
      <c r="BT60" s="680"/>
      <c r="BU60" s="680"/>
      <c r="BV60" s="680"/>
      <c r="BW60" s="680"/>
      <c r="BX60" s="680"/>
      <c r="BY60" s="680"/>
      <c r="BZ60" s="680"/>
      <c r="CA60" s="680"/>
      <c r="CB60" s="680"/>
    </row>
    <row r="61" spans="1:80" ht="12.75" customHeight="1" x14ac:dyDescent="0.2">
      <c r="A61" s="66"/>
      <c r="B61" s="360"/>
      <c r="C61" s="360"/>
      <c r="D61" s="360"/>
    </row>
  </sheetData>
  <mergeCells count="8">
    <mergeCell ref="A3:V3"/>
    <mergeCell ref="B5:D5"/>
    <mergeCell ref="E5:G5"/>
    <mergeCell ref="H5:J5"/>
    <mergeCell ref="K5:M5"/>
    <mergeCell ref="N5:P5"/>
    <mergeCell ref="Q5:S5"/>
    <mergeCell ref="T5:V5"/>
  </mergeCells>
  <phoneticPr fontId="91" type="noConversion"/>
  <printOptions horizontalCentered="1"/>
  <pageMargins left="0.31496062992125984" right="0" top="0.74803149606299213" bottom="0" header="0.43307086614173229" footer="0"/>
  <pageSetup paperSize="9" scale="45" fitToHeight="2" orientation="landscape" useFirstPageNumber="1" r:id="rId1"/>
  <headerFooter alignWithMargins="0"/>
  <rowBreaks count="1" manualBreakCount="1">
    <brk id="7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Z57"/>
  <sheetViews>
    <sheetView topLeftCell="A16" zoomScaleNormal="100" workbookViewId="0">
      <selection activeCell="B31" sqref="B31"/>
    </sheetView>
  </sheetViews>
  <sheetFormatPr defaultRowHeight="12.75" x14ac:dyDescent="0.2"/>
  <cols>
    <col min="1" max="1" width="13.7109375" bestFit="1" customWidth="1"/>
    <col min="2" max="2" width="73.28515625" style="185" customWidth="1"/>
  </cols>
  <sheetData>
    <row r="1" spans="1:26" ht="15" x14ac:dyDescent="0.25">
      <c r="A1" s="31"/>
      <c r="B1" s="191"/>
    </row>
    <row r="2" spans="1:26" ht="15" x14ac:dyDescent="0.25">
      <c r="A2" s="31"/>
      <c r="B2" s="192"/>
    </row>
    <row r="3" spans="1:26" ht="15" x14ac:dyDescent="0.25">
      <c r="A3" s="31"/>
      <c r="B3" s="46"/>
    </row>
    <row r="4" spans="1:26" ht="18.75" x14ac:dyDescent="0.3">
      <c r="A4" s="962" t="s">
        <v>193</v>
      </c>
      <c r="B4" s="962"/>
    </row>
    <row r="5" spans="1:26" ht="15" x14ac:dyDescent="0.25">
      <c r="A5" s="70"/>
      <c r="B5" s="193"/>
    </row>
    <row r="6" spans="1:26" ht="30" x14ac:dyDescent="0.2">
      <c r="A6" s="71" t="s">
        <v>194</v>
      </c>
      <c r="B6" s="73" t="s">
        <v>195</v>
      </c>
    </row>
    <row r="7" spans="1:26" ht="15" x14ac:dyDescent="0.2">
      <c r="A7" s="71" t="s">
        <v>196</v>
      </c>
      <c r="B7" s="73" t="s">
        <v>197</v>
      </c>
    </row>
    <row r="8" spans="1:26" ht="14.25" x14ac:dyDescent="0.2">
      <c r="A8" s="71" t="s">
        <v>12</v>
      </c>
      <c r="B8" s="73" t="s">
        <v>198</v>
      </c>
    </row>
    <row r="9" spans="1:26" ht="14.25" x14ac:dyDescent="0.2">
      <c r="A9" s="71" t="s">
        <v>199</v>
      </c>
      <c r="B9" s="73" t="s">
        <v>200</v>
      </c>
    </row>
    <row r="10" spans="1:26" ht="14.25" x14ac:dyDescent="0.2">
      <c r="A10" s="71" t="s">
        <v>90</v>
      </c>
      <c r="B10" s="73" t="s">
        <v>201</v>
      </c>
    </row>
    <row r="11" spans="1:26" ht="14.25" x14ac:dyDescent="0.2">
      <c r="A11" s="71" t="s">
        <v>92</v>
      </c>
      <c r="B11" s="73" t="s">
        <v>202</v>
      </c>
    </row>
    <row r="12" spans="1:26" ht="42.75" x14ac:dyDescent="0.2">
      <c r="A12" s="72" t="s">
        <v>858</v>
      </c>
      <c r="B12" s="73" t="s">
        <v>296</v>
      </c>
    </row>
    <row r="13" spans="1:26" ht="42.75" x14ac:dyDescent="0.2">
      <c r="A13" s="71" t="s">
        <v>203</v>
      </c>
      <c r="B13" s="73" t="s">
        <v>297</v>
      </c>
    </row>
    <row r="14" spans="1:26" ht="14.25" x14ac:dyDescent="0.2">
      <c r="A14" s="71" t="s">
        <v>243</v>
      </c>
      <c r="B14" s="73" t="s">
        <v>2</v>
      </c>
    </row>
    <row r="15" spans="1:26" ht="42.75" x14ac:dyDescent="0.2">
      <c r="A15" s="71" t="s">
        <v>204</v>
      </c>
      <c r="B15" s="73" t="s">
        <v>416</v>
      </c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Z15" t="str">
        <f>LOWER(E15)</f>
        <v/>
      </c>
    </row>
    <row r="16" spans="1:26" ht="28.5" x14ac:dyDescent="0.2">
      <c r="A16" s="71" t="s">
        <v>3</v>
      </c>
      <c r="B16" s="73" t="s">
        <v>418</v>
      </c>
      <c r="Z16" t="str">
        <f t="shared" ref="Z16:Z22" si="0">LOWER(E16)</f>
        <v/>
      </c>
    </row>
    <row r="17" spans="1:26" ht="28.5" x14ac:dyDescent="0.2">
      <c r="A17" s="71" t="s">
        <v>4</v>
      </c>
      <c r="B17" s="73" t="s">
        <v>417</v>
      </c>
      <c r="Z17" t="str">
        <f t="shared" si="0"/>
        <v/>
      </c>
    </row>
    <row r="18" spans="1:26" ht="28.5" x14ac:dyDescent="0.2">
      <c r="A18" s="71" t="s">
        <v>5</v>
      </c>
      <c r="B18" s="73" t="s">
        <v>419</v>
      </c>
      <c r="Z18" t="str">
        <f t="shared" si="0"/>
        <v/>
      </c>
    </row>
    <row r="19" spans="1:26" ht="28.5" x14ac:dyDescent="0.2">
      <c r="A19" s="71" t="s">
        <v>6</v>
      </c>
      <c r="B19" s="73" t="s">
        <v>287</v>
      </c>
      <c r="Z19" t="str">
        <f t="shared" si="0"/>
        <v/>
      </c>
    </row>
    <row r="20" spans="1:26" ht="28.5" x14ac:dyDescent="0.2">
      <c r="A20" s="71" t="s">
        <v>7</v>
      </c>
      <c r="B20" s="73" t="s">
        <v>420</v>
      </c>
      <c r="Z20" t="str">
        <f t="shared" si="0"/>
        <v/>
      </c>
    </row>
    <row r="21" spans="1:26" ht="42.75" x14ac:dyDescent="0.2">
      <c r="A21" s="175" t="s">
        <v>259</v>
      </c>
      <c r="B21" s="73" t="s">
        <v>966</v>
      </c>
    </row>
    <row r="22" spans="1:26" ht="42.75" x14ac:dyDescent="0.2">
      <c r="A22" s="71" t="s">
        <v>260</v>
      </c>
      <c r="B22" s="73" t="s">
        <v>421</v>
      </c>
      <c r="Z22" t="str">
        <f t="shared" si="0"/>
        <v/>
      </c>
    </row>
    <row r="23" spans="1:26" ht="14.25" x14ac:dyDescent="0.2">
      <c r="A23" s="71" t="s">
        <v>110</v>
      </c>
      <c r="B23" s="73" t="s">
        <v>283</v>
      </c>
    </row>
    <row r="24" spans="1:26" ht="14.25" x14ac:dyDescent="0.2">
      <c r="A24" s="71" t="s">
        <v>132</v>
      </c>
      <c r="B24" s="73" t="s">
        <v>111</v>
      </c>
    </row>
    <row r="25" spans="1:26" ht="14.25" x14ac:dyDescent="0.2">
      <c r="A25" s="71" t="s">
        <v>0</v>
      </c>
      <c r="B25" s="73" t="s">
        <v>885</v>
      </c>
    </row>
    <row r="26" spans="1:26" ht="14.25" x14ac:dyDescent="0.2">
      <c r="A26" s="71"/>
      <c r="B26" s="73"/>
    </row>
    <row r="29" spans="1:26" ht="15" x14ac:dyDescent="0.2">
      <c r="B29" s="156" t="s">
        <v>312</v>
      </c>
    </row>
    <row r="30" spans="1:26" ht="25.5" x14ac:dyDescent="0.2">
      <c r="B30" s="179" t="s">
        <v>1048</v>
      </c>
      <c r="C30" s="186"/>
    </row>
    <row r="31" spans="1:26" x14ac:dyDescent="0.2">
      <c r="B31" s="66"/>
    </row>
    <row r="32" spans="1:26" x14ac:dyDescent="0.2">
      <c r="B32" s="66"/>
    </row>
    <row r="33" spans="2:2" x14ac:dyDescent="0.2">
      <c r="B33" s="179"/>
    </row>
    <row r="34" spans="2:2" x14ac:dyDescent="0.2">
      <c r="B34" s="179"/>
    </row>
    <row r="35" spans="2:2" x14ac:dyDescent="0.2">
      <c r="B35" s="179"/>
    </row>
    <row r="55" spans="2:2" hidden="1" x14ac:dyDescent="0.2">
      <c r="B55"/>
    </row>
    <row r="56" spans="2:2" hidden="1" x14ac:dyDescent="0.2">
      <c r="B56"/>
    </row>
    <row r="57" spans="2:2" hidden="1" x14ac:dyDescent="0.2">
      <c r="B57"/>
    </row>
  </sheetData>
  <mergeCells count="1">
    <mergeCell ref="A4:B4"/>
  </mergeCells>
  <phoneticPr fontId="59" type="noConversion"/>
  <pageMargins left="0.78740157499999996" right="0.78740157499999996" top="0.984251969" bottom="0.984251969" header="0.4921259845" footer="0.4921259845"/>
  <pageSetup paperSize="9" orientation="portrait" useFirstPageNumber="1" r:id="rId1"/>
  <headerFooter alignWithMargins="0"/>
  <colBreaks count="1" manualBreakCount="1">
    <brk id="2" max="2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zoomScale="90" zoomScaleNormal="90" workbookViewId="0">
      <selection activeCell="A6" sqref="A6:G133"/>
    </sheetView>
  </sheetViews>
  <sheetFormatPr defaultRowHeight="12.75" x14ac:dyDescent="0.2"/>
  <cols>
    <col min="1" max="1" width="10" style="708" customWidth="1"/>
    <col min="2" max="2" width="47.7109375" style="708" customWidth="1"/>
    <col min="3" max="3" width="39.140625" style="708" customWidth="1"/>
    <col min="4" max="4" width="20" style="708" customWidth="1"/>
    <col min="5" max="5" width="16.7109375" style="709" customWidth="1"/>
    <col min="6" max="6" width="13.7109375" style="709" customWidth="1"/>
    <col min="7" max="7" width="15.140625" style="709" customWidth="1"/>
    <col min="8" max="10" width="12.7109375" style="708" bestFit="1" customWidth="1"/>
    <col min="11" max="11" width="12.140625" style="708" customWidth="1"/>
    <col min="12" max="12" width="14.140625" style="708" customWidth="1"/>
    <col min="13" max="256" width="9.140625" style="708"/>
    <col min="257" max="257" width="7" style="708" customWidth="1"/>
    <col min="258" max="258" width="0" style="708" hidden="1" customWidth="1"/>
    <col min="259" max="259" width="39.140625" style="708" customWidth="1"/>
    <col min="260" max="260" width="20" style="708" customWidth="1"/>
    <col min="261" max="261" width="16.7109375" style="708" customWidth="1"/>
    <col min="262" max="262" width="13.7109375" style="708" customWidth="1"/>
    <col min="263" max="263" width="15.140625" style="708" customWidth="1"/>
    <col min="264" max="266" width="12.7109375" style="708" bestFit="1" customWidth="1"/>
    <col min="267" max="267" width="12.140625" style="708" customWidth="1"/>
    <col min="268" max="268" width="14.140625" style="708" customWidth="1"/>
    <col min="269" max="512" width="9.140625" style="708"/>
    <col min="513" max="513" width="7" style="708" customWidth="1"/>
    <col min="514" max="514" width="0" style="708" hidden="1" customWidth="1"/>
    <col min="515" max="515" width="39.140625" style="708" customWidth="1"/>
    <col min="516" max="516" width="20" style="708" customWidth="1"/>
    <col min="517" max="517" width="16.7109375" style="708" customWidth="1"/>
    <col min="518" max="518" width="13.7109375" style="708" customWidth="1"/>
    <col min="519" max="519" width="15.140625" style="708" customWidth="1"/>
    <col min="520" max="522" width="12.7109375" style="708" bestFit="1" customWidth="1"/>
    <col min="523" max="523" width="12.140625" style="708" customWidth="1"/>
    <col min="524" max="524" width="14.140625" style="708" customWidth="1"/>
    <col min="525" max="768" width="9.140625" style="708"/>
    <col min="769" max="769" width="7" style="708" customWidth="1"/>
    <col min="770" max="770" width="0" style="708" hidden="1" customWidth="1"/>
    <col min="771" max="771" width="39.140625" style="708" customWidth="1"/>
    <col min="772" max="772" width="20" style="708" customWidth="1"/>
    <col min="773" max="773" width="16.7109375" style="708" customWidth="1"/>
    <col min="774" max="774" width="13.7109375" style="708" customWidth="1"/>
    <col min="775" max="775" width="15.140625" style="708" customWidth="1"/>
    <col min="776" max="778" width="12.7109375" style="708" bestFit="1" customWidth="1"/>
    <col min="779" max="779" width="12.140625" style="708" customWidth="1"/>
    <col min="780" max="780" width="14.140625" style="708" customWidth="1"/>
    <col min="781" max="1024" width="9.140625" style="708"/>
    <col min="1025" max="1025" width="7" style="708" customWidth="1"/>
    <col min="1026" max="1026" width="0" style="708" hidden="1" customWidth="1"/>
    <col min="1027" max="1027" width="39.140625" style="708" customWidth="1"/>
    <col min="1028" max="1028" width="20" style="708" customWidth="1"/>
    <col min="1029" max="1029" width="16.7109375" style="708" customWidth="1"/>
    <col min="1030" max="1030" width="13.7109375" style="708" customWidth="1"/>
    <col min="1031" max="1031" width="15.140625" style="708" customWidth="1"/>
    <col min="1032" max="1034" width="12.7109375" style="708" bestFit="1" customWidth="1"/>
    <col min="1035" max="1035" width="12.140625" style="708" customWidth="1"/>
    <col min="1036" max="1036" width="14.140625" style="708" customWidth="1"/>
    <col min="1037" max="1280" width="9.140625" style="708"/>
    <col min="1281" max="1281" width="7" style="708" customWidth="1"/>
    <col min="1282" max="1282" width="0" style="708" hidden="1" customWidth="1"/>
    <col min="1283" max="1283" width="39.140625" style="708" customWidth="1"/>
    <col min="1284" max="1284" width="20" style="708" customWidth="1"/>
    <col min="1285" max="1285" width="16.7109375" style="708" customWidth="1"/>
    <col min="1286" max="1286" width="13.7109375" style="708" customWidth="1"/>
    <col min="1287" max="1287" width="15.140625" style="708" customWidth="1"/>
    <col min="1288" max="1290" width="12.7109375" style="708" bestFit="1" customWidth="1"/>
    <col min="1291" max="1291" width="12.140625" style="708" customWidth="1"/>
    <col min="1292" max="1292" width="14.140625" style="708" customWidth="1"/>
    <col min="1293" max="1536" width="9.140625" style="708"/>
    <col min="1537" max="1537" width="7" style="708" customWidth="1"/>
    <col min="1538" max="1538" width="0" style="708" hidden="1" customWidth="1"/>
    <col min="1539" max="1539" width="39.140625" style="708" customWidth="1"/>
    <col min="1540" max="1540" width="20" style="708" customWidth="1"/>
    <col min="1541" max="1541" width="16.7109375" style="708" customWidth="1"/>
    <col min="1542" max="1542" width="13.7109375" style="708" customWidth="1"/>
    <col min="1543" max="1543" width="15.140625" style="708" customWidth="1"/>
    <col min="1544" max="1546" width="12.7109375" style="708" bestFit="1" customWidth="1"/>
    <col min="1547" max="1547" width="12.140625" style="708" customWidth="1"/>
    <col min="1548" max="1548" width="14.140625" style="708" customWidth="1"/>
    <col min="1549" max="1792" width="9.140625" style="708"/>
    <col min="1793" max="1793" width="7" style="708" customWidth="1"/>
    <col min="1794" max="1794" width="0" style="708" hidden="1" customWidth="1"/>
    <col min="1795" max="1795" width="39.140625" style="708" customWidth="1"/>
    <col min="1796" max="1796" width="20" style="708" customWidth="1"/>
    <col min="1797" max="1797" width="16.7109375" style="708" customWidth="1"/>
    <col min="1798" max="1798" width="13.7109375" style="708" customWidth="1"/>
    <col min="1799" max="1799" width="15.140625" style="708" customWidth="1"/>
    <col min="1800" max="1802" width="12.7109375" style="708" bestFit="1" customWidth="1"/>
    <col min="1803" max="1803" width="12.140625" style="708" customWidth="1"/>
    <col min="1804" max="1804" width="14.140625" style="708" customWidth="1"/>
    <col min="1805" max="2048" width="9.140625" style="708"/>
    <col min="2049" max="2049" width="7" style="708" customWidth="1"/>
    <col min="2050" max="2050" width="0" style="708" hidden="1" customWidth="1"/>
    <col min="2051" max="2051" width="39.140625" style="708" customWidth="1"/>
    <col min="2052" max="2052" width="20" style="708" customWidth="1"/>
    <col min="2053" max="2053" width="16.7109375" style="708" customWidth="1"/>
    <col min="2054" max="2054" width="13.7109375" style="708" customWidth="1"/>
    <col min="2055" max="2055" width="15.140625" style="708" customWidth="1"/>
    <col min="2056" max="2058" width="12.7109375" style="708" bestFit="1" customWidth="1"/>
    <col min="2059" max="2059" width="12.140625" style="708" customWidth="1"/>
    <col min="2060" max="2060" width="14.140625" style="708" customWidth="1"/>
    <col min="2061" max="2304" width="9.140625" style="708"/>
    <col min="2305" max="2305" width="7" style="708" customWidth="1"/>
    <col min="2306" max="2306" width="0" style="708" hidden="1" customWidth="1"/>
    <col min="2307" max="2307" width="39.140625" style="708" customWidth="1"/>
    <col min="2308" max="2308" width="20" style="708" customWidth="1"/>
    <col min="2309" max="2309" width="16.7109375" style="708" customWidth="1"/>
    <col min="2310" max="2310" width="13.7109375" style="708" customWidth="1"/>
    <col min="2311" max="2311" width="15.140625" style="708" customWidth="1"/>
    <col min="2312" max="2314" width="12.7109375" style="708" bestFit="1" customWidth="1"/>
    <col min="2315" max="2315" width="12.140625" style="708" customWidth="1"/>
    <col min="2316" max="2316" width="14.140625" style="708" customWidth="1"/>
    <col min="2317" max="2560" width="9.140625" style="708"/>
    <col min="2561" max="2561" width="7" style="708" customWidth="1"/>
    <col min="2562" max="2562" width="0" style="708" hidden="1" customWidth="1"/>
    <col min="2563" max="2563" width="39.140625" style="708" customWidth="1"/>
    <col min="2564" max="2564" width="20" style="708" customWidth="1"/>
    <col min="2565" max="2565" width="16.7109375" style="708" customWidth="1"/>
    <col min="2566" max="2566" width="13.7109375" style="708" customWidth="1"/>
    <col min="2567" max="2567" width="15.140625" style="708" customWidth="1"/>
    <col min="2568" max="2570" width="12.7109375" style="708" bestFit="1" customWidth="1"/>
    <col min="2571" max="2571" width="12.140625" style="708" customWidth="1"/>
    <col min="2572" max="2572" width="14.140625" style="708" customWidth="1"/>
    <col min="2573" max="2816" width="9.140625" style="708"/>
    <col min="2817" max="2817" width="7" style="708" customWidth="1"/>
    <col min="2818" max="2818" width="0" style="708" hidden="1" customWidth="1"/>
    <col min="2819" max="2819" width="39.140625" style="708" customWidth="1"/>
    <col min="2820" max="2820" width="20" style="708" customWidth="1"/>
    <col min="2821" max="2821" width="16.7109375" style="708" customWidth="1"/>
    <col min="2822" max="2822" width="13.7109375" style="708" customWidth="1"/>
    <col min="2823" max="2823" width="15.140625" style="708" customWidth="1"/>
    <col min="2824" max="2826" width="12.7109375" style="708" bestFit="1" customWidth="1"/>
    <col min="2827" max="2827" width="12.140625" style="708" customWidth="1"/>
    <col min="2828" max="2828" width="14.140625" style="708" customWidth="1"/>
    <col min="2829" max="3072" width="9.140625" style="708"/>
    <col min="3073" max="3073" width="7" style="708" customWidth="1"/>
    <col min="3074" max="3074" width="0" style="708" hidden="1" customWidth="1"/>
    <col min="3075" max="3075" width="39.140625" style="708" customWidth="1"/>
    <col min="3076" max="3076" width="20" style="708" customWidth="1"/>
    <col min="3077" max="3077" width="16.7109375" style="708" customWidth="1"/>
    <col min="3078" max="3078" width="13.7109375" style="708" customWidth="1"/>
    <col min="3079" max="3079" width="15.140625" style="708" customWidth="1"/>
    <col min="3080" max="3082" width="12.7109375" style="708" bestFit="1" customWidth="1"/>
    <col min="3083" max="3083" width="12.140625" style="708" customWidth="1"/>
    <col min="3084" max="3084" width="14.140625" style="708" customWidth="1"/>
    <col min="3085" max="3328" width="9.140625" style="708"/>
    <col min="3329" max="3329" width="7" style="708" customWidth="1"/>
    <col min="3330" max="3330" width="0" style="708" hidden="1" customWidth="1"/>
    <col min="3331" max="3331" width="39.140625" style="708" customWidth="1"/>
    <col min="3332" max="3332" width="20" style="708" customWidth="1"/>
    <col min="3333" max="3333" width="16.7109375" style="708" customWidth="1"/>
    <col min="3334" max="3334" width="13.7109375" style="708" customWidth="1"/>
    <col min="3335" max="3335" width="15.140625" style="708" customWidth="1"/>
    <col min="3336" max="3338" width="12.7109375" style="708" bestFit="1" customWidth="1"/>
    <col min="3339" max="3339" width="12.140625" style="708" customWidth="1"/>
    <col min="3340" max="3340" width="14.140625" style="708" customWidth="1"/>
    <col min="3341" max="3584" width="9.140625" style="708"/>
    <col min="3585" max="3585" width="7" style="708" customWidth="1"/>
    <col min="3586" max="3586" width="0" style="708" hidden="1" customWidth="1"/>
    <col min="3587" max="3587" width="39.140625" style="708" customWidth="1"/>
    <col min="3588" max="3588" width="20" style="708" customWidth="1"/>
    <col min="3589" max="3589" width="16.7109375" style="708" customWidth="1"/>
    <col min="3590" max="3590" width="13.7109375" style="708" customWidth="1"/>
    <col min="3591" max="3591" width="15.140625" style="708" customWidth="1"/>
    <col min="3592" max="3594" width="12.7109375" style="708" bestFit="1" customWidth="1"/>
    <col min="3595" max="3595" width="12.140625" style="708" customWidth="1"/>
    <col min="3596" max="3596" width="14.140625" style="708" customWidth="1"/>
    <col min="3597" max="3840" width="9.140625" style="708"/>
    <col min="3841" max="3841" width="7" style="708" customWidth="1"/>
    <col min="3842" max="3842" width="0" style="708" hidden="1" customWidth="1"/>
    <col min="3843" max="3843" width="39.140625" style="708" customWidth="1"/>
    <col min="3844" max="3844" width="20" style="708" customWidth="1"/>
    <col min="3845" max="3845" width="16.7109375" style="708" customWidth="1"/>
    <col min="3846" max="3846" width="13.7109375" style="708" customWidth="1"/>
    <col min="3847" max="3847" width="15.140625" style="708" customWidth="1"/>
    <col min="3848" max="3850" width="12.7109375" style="708" bestFit="1" customWidth="1"/>
    <col min="3851" max="3851" width="12.140625" style="708" customWidth="1"/>
    <col min="3852" max="3852" width="14.140625" style="708" customWidth="1"/>
    <col min="3853" max="4096" width="9.140625" style="708"/>
    <col min="4097" max="4097" width="7" style="708" customWidth="1"/>
    <col min="4098" max="4098" width="0" style="708" hidden="1" customWidth="1"/>
    <col min="4099" max="4099" width="39.140625" style="708" customWidth="1"/>
    <col min="4100" max="4100" width="20" style="708" customWidth="1"/>
    <col min="4101" max="4101" width="16.7109375" style="708" customWidth="1"/>
    <col min="4102" max="4102" width="13.7109375" style="708" customWidth="1"/>
    <col min="4103" max="4103" width="15.140625" style="708" customWidth="1"/>
    <col min="4104" max="4106" width="12.7109375" style="708" bestFit="1" customWidth="1"/>
    <col min="4107" max="4107" width="12.140625" style="708" customWidth="1"/>
    <col min="4108" max="4108" width="14.140625" style="708" customWidth="1"/>
    <col min="4109" max="4352" width="9.140625" style="708"/>
    <col min="4353" max="4353" width="7" style="708" customWidth="1"/>
    <col min="4354" max="4354" width="0" style="708" hidden="1" customWidth="1"/>
    <col min="4355" max="4355" width="39.140625" style="708" customWidth="1"/>
    <col min="4356" max="4356" width="20" style="708" customWidth="1"/>
    <col min="4357" max="4357" width="16.7109375" style="708" customWidth="1"/>
    <col min="4358" max="4358" width="13.7109375" style="708" customWidth="1"/>
    <col min="4359" max="4359" width="15.140625" style="708" customWidth="1"/>
    <col min="4360" max="4362" width="12.7109375" style="708" bestFit="1" customWidth="1"/>
    <col min="4363" max="4363" width="12.140625" style="708" customWidth="1"/>
    <col min="4364" max="4364" width="14.140625" style="708" customWidth="1"/>
    <col min="4365" max="4608" width="9.140625" style="708"/>
    <col min="4609" max="4609" width="7" style="708" customWidth="1"/>
    <col min="4610" max="4610" width="0" style="708" hidden="1" customWidth="1"/>
    <col min="4611" max="4611" width="39.140625" style="708" customWidth="1"/>
    <col min="4612" max="4612" width="20" style="708" customWidth="1"/>
    <col min="4613" max="4613" width="16.7109375" style="708" customWidth="1"/>
    <col min="4614" max="4614" width="13.7109375" style="708" customWidth="1"/>
    <col min="4615" max="4615" width="15.140625" style="708" customWidth="1"/>
    <col min="4616" max="4618" width="12.7109375" style="708" bestFit="1" customWidth="1"/>
    <col min="4619" max="4619" width="12.140625" style="708" customWidth="1"/>
    <col min="4620" max="4620" width="14.140625" style="708" customWidth="1"/>
    <col min="4621" max="4864" width="9.140625" style="708"/>
    <col min="4865" max="4865" width="7" style="708" customWidth="1"/>
    <col min="4866" max="4866" width="0" style="708" hidden="1" customWidth="1"/>
    <col min="4867" max="4867" width="39.140625" style="708" customWidth="1"/>
    <col min="4868" max="4868" width="20" style="708" customWidth="1"/>
    <col min="4869" max="4869" width="16.7109375" style="708" customWidth="1"/>
    <col min="4870" max="4870" width="13.7109375" style="708" customWidth="1"/>
    <col min="4871" max="4871" width="15.140625" style="708" customWidth="1"/>
    <col min="4872" max="4874" width="12.7109375" style="708" bestFit="1" customWidth="1"/>
    <col min="4875" max="4875" width="12.140625" style="708" customWidth="1"/>
    <col min="4876" max="4876" width="14.140625" style="708" customWidth="1"/>
    <col min="4877" max="5120" width="9.140625" style="708"/>
    <col min="5121" max="5121" width="7" style="708" customWidth="1"/>
    <col min="5122" max="5122" width="0" style="708" hidden="1" customWidth="1"/>
    <col min="5123" max="5123" width="39.140625" style="708" customWidth="1"/>
    <col min="5124" max="5124" width="20" style="708" customWidth="1"/>
    <col min="5125" max="5125" width="16.7109375" style="708" customWidth="1"/>
    <col min="5126" max="5126" width="13.7109375" style="708" customWidth="1"/>
    <col min="5127" max="5127" width="15.140625" style="708" customWidth="1"/>
    <col min="5128" max="5130" width="12.7109375" style="708" bestFit="1" customWidth="1"/>
    <col min="5131" max="5131" width="12.140625" style="708" customWidth="1"/>
    <col min="5132" max="5132" width="14.140625" style="708" customWidth="1"/>
    <col min="5133" max="5376" width="9.140625" style="708"/>
    <col min="5377" max="5377" width="7" style="708" customWidth="1"/>
    <col min="5378" max="5378" width="0" style="708" hidden="1" customWidth="1"/>
    <col min="5379" max="5379" width="39.140625" style="708" customWidth="1"/>
    <col min="5380" max="5380" width="20" style="708" customWidth="1"/>
    <col min="5381" max="5381" width="16.7109375" style="708" customWidth="1"/>
    <col min="5382" max="5382" width="13.7109375" style="708" customWidth="1"/>
    <col min="5383" max="5383" width="15.140625" style="708" customWidth="1"/>
    <col min="5384" max="5386" width="12.7109375" style="708" bestFit="1" customWidth="1"/>
    <col min="5387" max="5387" width="12.140625" style="708" customWidth="1"/>
    <col min="5388" max="5388" width="14.140625" style="708" customWidth="1"/>
    <col min="5389" max="5632" width="9.140625" style="708"/>
    <col min="5633" max="5633" width="7" style="708" customWidth="1"/>
    <col min="5634" max="5634" width="0" style="708" hidden="1" customWidth="1"/>
    <col min="5635" max="5635" width="39.140625" style="708" customWidth="1"/>
    <col min="5636" max="5636" width="20" style="708" customWidth="1"/>
    <col min="5637" max="5637" width="16.7109375" style="708" customWidth="1"/>
    <col min="5638" max="5638" width="13.7109375" style="708" customWidth="1"/>
    <col min="5639" max="5639" width="15.140625" style="708" customWidth="1"/>
    <col min="5640" max="5642" width="12.7109375" style="708" bestFit="1" customWidth="1"/>
    <col min="5643" max="5643" width="12.140625" style="708" customWidth="1"/>
    <col min="5644" max="5644" width="14.140625" style="708" customWidth="1"/>
    <col min="5645" max="5888" width="9.140625" style="708"/>
    <col min="5889" max="5889" width="7" style="708" customWidth="1"/>
    <col min="5890" max="5890" width="0" style="708" hidden="1" customWidth="1"/>
    <col min="5891" max="5891" width="39.140625" style="708" customWidth="1"/>
    <col min="5892" max="5892" width="20" style="708" customWidth="1"/>
    <col min="5893" max="5893" width="16.7109375" style="708" customWidth="1"/>
    <col min="5894" max="5894" width="13.7109375" style="708" customWidth="1"/>
    <col min="5895" max="5895" width="15.140625" style="708" customWidth="1"/>
    <col min="5896" max="5898" width="12.7109375" style="708" bestFit="1" customWidth="1"/>
    <col min="5899" max="5899" width="12.140625" style="708" customWidth="1"/>
    <col min="5900" max="5900" width="14.140625" style="708" customWidth="1"/>
    <col min="5901" max="6144" width="9.140625" style="708"/>
    <col min="6145" max="6145" width="7" style="708" customWidth="1"/>
    <col min="6146" max="6146" width="0" style="708" hidden="1" customWidth="1"/>
    <col min="6147" max="6147" width="39.140625" style="708" customWidth="1"/>
    <col min="6148" max="6148" width="20" style="708" customWidth="1"/>
    <col min="6149" max="6149" width="16.7109375" style="708" customWidth="1"/>
    <col min="6150" max="6150" width="13.7109375" style="708" customWidth="1"/>
    <col min="6151" max="6151" width="15.140625" style="708" customWidth="1"/>
    <col min="6152" max="6154" width="12.7109375" style="708" bestFit="1" customWidth="1"/>
    <col min="6155" max="6155" width="12.140625" style="708" customWidth="1"/>
    <col min="6156" max="6156" width="14.140625" style="708" customWidth="1"/>
    <col min="6157" max="6400" width="9.140625" style="708"/>
    <col min="6401" max="6401" width="7" style="708" customWidth="1"/>
    <col min="6402" max="6402" width="0" style="708" hidden="1" customWidth="1"/>
    <col min="6403" max="6403" width="39.140625" style="708" customWidth="1"/>
    <col min="6404" max="6404" width="20" style="708" customWidth="1"/>
    <col min="6405" max="6405" width="16.7109375" style="708" customWidth="1"/>
    <col min="6406" max="6406" width="13.7109375" style="708" customWidth="1"/>
    <col min="6407" max="6407" width="15.140625" style="708" customWidth="1"/>
    <col min="6408" max="6410" width="12.7109375" style="708" bestFit="1" customWidth="1"/>
    <col min="6411" max="6411" width="12.140625" style="708" customWidth="1"/>
    <col min="6412" max="6412" width="14.140625" style="708" customWidth="1"/>
    <col min="6413" max="6656" width="9.140625" style="708"/>
    <col min="6657" max="6657" width="7" style="708" customWidth="1"/>
    <col min="6658" max="6658" width="0" style="708" hidden="1" customWidth="1"/>
    <col min="6659" max="6659" width="39.140625" style="708" customWidth="1"/>
    <col min="6660" max="6660" width="20" style="708" customWidth="1"/>
    <col min="6661" max="6661" width="16.7109375" style="708" customWidth="1"/>
    <col min="6662" max="6662" width="13.7109375" style="708" customWidth="1"/>
    <col min="6663" max="6663" width="15.140625" style="708" customWidth="1"/>
    <col min="6664" max="6666" width="12.7109375" style="708" bestFit="1" customWidth="1"/>
    <col min="6667" max="6667" width="12.140625" style="708" customWidth="1"/>
    <col min="6668" max="6668" width="14.140625" style="708" customWidth="1"/>
    <col min="6669" max="6912" width="9.140625" style="708"/>
    <col min="6913" max="6913" width="7" style="708" customWidth="1"/>
    <col min="6914" max="6914" width="0" style="708" hidden="1" customWidth="1"/>
    <col min="6915" max="6915" width="39.140625" style="708" customWidth="1"/>
    <col min="6916" max="6916" width="20" style="708" customWidth="1"/>
    <col min="6917" max="6917" width="16.7109375" style="708" customWidth="1"/>
    <col min="6918" max="6918" width="13.7109375" style="708" customWidth="1"/>
    <col min="6919" max="6919" width="15.140625" style="708" customWidth="1"/>
    <col min="6920" max="6922" width="12.7109375" style="708" bestFit="1" customWidth="1"/>
    <col min="6923" max="6923" width="12.140625" style="708" customWidth="1"/>
    <col min="6924" max="6924" width="14.140625" style="708" customWidth="1"/>
    <col min="6925" max="7168" width="9.140625" style="708"/>
    <col min="7169" max="7169" width="7" style="708" customWidth="1"/>
    <col min="7170" max="7170" width="0" style="708" hidden="1" customWidth="1"/>
    <col min="7171" max="7171" width="39.140625" style="708" customWidth="1"/>
    <col min="7172" max="7172" width="20" style="708" customWidth="1"/>
    <col min="7173" max="7173" width="16.7109375" style="708" customWidth="1"/>
    <col min="7174" max="7174" width="13.7109375" style="708" customWidth="1"/>
    <col min="7175" max="7175" width="15.140625" style="708" customWidth="1"/>
    <col min="7176" max="7178" width="12.7109375" style="708" bestFit="1" customWidth="1"/>
    <col min="7179" max="7179" width="12.140625" style="708" customWidth="1"/>
    <col min="7180" max="7180" width="14.140625" style="708" customWidth="1"/>
    <col min="7181" max="7424" width="9.140625" style="708"/>
    <col min="7425" max="7425" width="7" style="708" customWidth="1"/>
    <col min="7426" max="7426" width="0" style="708" hidden="1" customWidth="1"/>
    <col min="7427" max="7427" width="39.140625" style="708" customWidth="1"/>
    <col min="7428" max="7428" width="20" style="708" customWidth="1"/>
    <col min="7429" max="7429" width="16.7109375" style="708" customWidth="1"/>
    <col min="7430" max="7430" width="13.7109375" style="708" customWidth="1"/>
    <col min="7431" max="7431" width="15.140625" style="708" customWidth="1"/>
    <col min="7432" max="7434" width="12.7109375" style="708" bestFit="1" customWidth="1"/>
    <col min="7435" max="7435" width="12.140625" style="708" customWidth="1"/>
    <col min="7436" max="7436" width="14.140625" style="708" customWidth="1"/>
    <col min="7437" max="7680" width="9.140625" style="708"/>
    <col min="7681" max="7681" width="7" style="708" customWidth="1"/>
    <col min="7682" max="7682" width="0" style="708" hidden="1" customWidth="1"/>
    <col min="7683" max="7683" width="39.140625" style="708" customWidth="1"/>
    <col min="7684" max="7684" width="20" style="708" customWidth="1"/>
    <col min="7685" max="7685" width="16.7109375" style="708" customWidth="1"/>
    <col min="7686" max="7686" width="13.7109375" style="708" customWidth="1"/>
    <col min="7687" max="7687" width="15.140625" style="708" customWidth="1"/>
    <col min="7688" max="7690" width="12.7109375" style="708" bestFit="1" customWidth="1"/>
    <col min="7691" max="7691" width="12.140625" style="708" customWidth="1"/>
    <col min="7692" max="7692" width="14.140625" style="708" customWidth="1"/>
    <col min="7693" max="7936" width="9.140625" style="708"/>
    <col min="7937" max="7937" width="7" style="708" customWidth="1"/>
    <col min="7938" max="7938" width="0" style="708" hidden="1" customWidth="1"/>
    <col min="7939" max="7939" width="39.140625" style="708" customWidth="1"/>
    <col min="7940" max="7940" width="20" style="708" customWidth="1"/>
    <col min="7941" max="7941" width="16.7109375" style="708" customWidth="1"/>
    <col min="7942" max="7942" width="13.7109375" style="708" customWidth="1"/>
    <col min="7943" max="7943" width="15.140625" style="708" customWidth="1"/>
    <col min="7944" max="7946" width="12.7109375" style="708" bestFit="1" customWidth="1"/>
    <col min="7947" max="7947" width="12.140625" style="708" customWidth="1"/>
    <col min="7948" max="7948" width="14.140625" style="708" customWidth="1"/>
    <col min="7949" max="8192" width="9.140625" style="708"/>
    <col min="8193" max="8193" width="7" style="708" customWidth="1"/>
    <col min="8194" max="8194" width="0" style="708" hidden="1" customWidth="1"/>
    <col min="8195" max="8195" width="39.140625" style="708" customWidth="1"/>
    <col min="8196" max="8196" width="20" style="708" customWidth="1"/>
    <col min="8197" max="8197" width="16.7109375" style="708" customWidth="1"/>
    <col min="8198" max="8198" width="13.7109375" style="708" customWidth="1"/>
    <col min="8199" max="8199" width="15.140625" style="708" customWidth="1"/>
    <col min="8200" max="8202" width="12.7109375" style="708" bestFit="1" customWidth="1"/>
    <col min="8203" max="8203" width="12.140625" style="708" customWidth="1"/>
    <col min="8204" max="8204" width="14.140625" style="708" customWidth="1"/>
    <col min="8205" max="8448" width="9.140625" style="708"/>
    <col min="8449" max="8449" width="7" style="708" customWidth="1"/>
    <col min="8450" max="8450" width="0" style="708" hidden="1" customWidth="1"/>
    <col min="8451" max="8451" width="39.140625" style="708" customWidth="1"/>
    <col min="8452" max="8452" width="20" style="708" customWidth="1"/>
    <col min="8453" max="8453" width="16.7109375" style="708" customWidth="1"/>
    <col min="8454" max="8454" width="13.7109375" style="708" customWidth="1"/>
    <col min="8455" max="8455" width="15.140625" style="708" customWidth="1"/>
    <col min="8456" max="8458" width="12.7109375" style="708" bestFit="1" customWidth="1"/>
    <col min="8459" max="8459" width="12.140625" style="708" customWidth="1"/>
    <col min="8460" max="8460" width="14.140625" style="708" customWidth="1"/>
    <col min="8461" max="8704" width="9.140625" style="708"/>
    <col min="8705" max="8705" width="7" style="708" customWidth="1"/>
    <col min="8706" max="8706" width="0" style="708" hidden="1" customWidth="1"/>
    <col min="8707" max="8707" width="39.140625" style="708" customWidth="1"/>
    <col min="8708" max="8708" width="20" style="708" customWidth="1"/>
    <col min="8709" max="8709" width="16.7109375" style="708" customWidth="1"/>
    <col min="8710" max="8710" width="13.7109375" style="708" customWidth="1"/>
    <col min="8711" max="8711" width="15.140625" style="708" customWidth="1"/>
    <col min="8712" max="8714" width="12.7109375" style="708" bestFit="1" customWidth="1"/>
    <col min="8715" max="8715" width="12.140625" style="708" customWidth="1"/>
    <col min="8716" max="8716" width="14.140625" style="708" customWidth="1"/>
    <col min="8717" max="8960" width="9.140625" style="708"/>
    <col min="8961" max="8961" width="7" style="708" customWidth="1"/>
    <col min="8962" max="8962" width="0" style="708" hidden="1" customWidth="1"/>
    <col min="8963" max="8963" width="39.140625" style="708" customWidth="1"/>
    <col min="8964" max="8964" width="20" style="708" customWidth="1"/>
    <col min="8965" max="8965" width="16.7109375" style="708" customWidth="1"/>
    <col min="8966" max="8966" width="13.7109375" style="708" customWidth="1"/>
    <col min="8967" max="8967" width="15.140625" style="708" customWidth="1"/>
    <col min="8968" max="8970" width="12.7109375" style="708" bestFit="1" customWidth="1"/>
    <col min="8971" max="8971" width="12.140625" style="708" customWidth="1"/>
    <col min="8972" max="8972" width="14.140625" style="708" customWidth="1"/>
    <col min="8973" max="9216" width="9.140625" style="708"/>
    <col min="9217" max="9217" width="7" style="708" customWidth="1"/>
    <col min="9218" max="9218" width="0" style="708" hidden="1" customWidth="1"/>
    <col min="9219" max="9219" width="39.140625" style="708" customWidth="1"/>
    <col min="9220" max="9220" width="20" style="708" customWidth="1"/>
    <col min="9221" max="9221" width="16.7109375" style="708" customWidth="1"/>
    <col min="9222" max="9222" width="13.7109375" style="708" customWidth="1"/>
    <col min="9223" max="9223" width="15.140625" style="708" customWidth="1"/>
    <col min="9224" max="9226" width="12.7109375" style="708" bestFit="1" customWidth="1"/>
    <col min="9227" max="9227" width="12.140625" style="708" customWidth="1"/>
    <col min="9228" max="9228" width="14.140625" style="708" customWidth="1"/>
    <col min="9229" max="9472" width="9.140625" style="708"/>
    <col min="9473" max="9473" width="7" style="708" customWidth="1"/>
    <col min="9474" max="9474" width="0" style="708" hidden="1" customWidth="1"/>
    <col min="9475" max="9475" width="39.140625" style="708" customWidth="1"/>
    <col min="9476" max="9476" width="20" style="708" customWidth="1"/>
    <col min="9477" max="9477" width="16.7109375" style="708" customWidth="1"/>
    <col min="9478" max="9478" width="13.7109375" style="708" customWidth="1"/>
    <col min="9479" max="9479" width="15.140625" style="708" customWidth="1"/>
    <col min="9480" max="9482" width="12.7109375" style="708" bestFit="1" customWidth="1"/>
    <col min="9483" max="9483" width="12.140625" style="708" customWidth="1"/>
    <col min="9484" max="9484" width="14.140625" style="708" customWidth="1"/>
    <col min="9485" max="9728" width="9.140625" style="708"/>
    <col min="9729" max="9729" width="7" style="708" customWidth="1"/>
    <col min="9730" max="9730" width="0" style="708" hidden="1" customWidth="1"/>
    <col min="9731" max="9731" width="39.140625" style="708" customWidth="1"/>
    <col min="9732" max="9732" width="20" style="708" customWidth="1"/>
    <col min="9733" max="9733" width="16.7109375" style="708" customWidth="1"/>
    <col min="9734" max="9734" width="13.7109375" style="708" customWidth="1"/>
    <col min="9735" max="9735" width="15.140625" style="708" customWidth="1"/>
    <col min="9736" max="9738" width="12.7109375" style="708" bestFit="1" customWidth="1"/>
    <col min="9739" max="9739" width="12.140625" style="708" customWidth="1"/>
    <col min="9740" max="9740" width="14.140625" style="708" customWidth="1"/>
    <col min="9741" max="9984" width="9.140625" style="708"/>
    <col min="9985" max="9985" width="7" style="708" customWidth="1"/>
    <col min="9986" max="9986" width="0" style="708" hidden="1" customWidth="1"/>
    <col min="9987" max="9987" width="39.140625" style="708" customWidth="1"/>
    <col min="9988" max="9988" width="20" style="708" customWidth="1"/>
    <col min="9989" max="9989" width="16.7109375" style="708" customWidth="1"/>
    <col min="9990" max="9990" width="13.7109375" style="708" customWidth="1"/>
    <col min="9991" max="9991" width="15.140625" style="708" customWidth="1"/>
    <col min="9992" max="9994" width="12.7109375" style="708" bestFit="1" customWidth="1"/>
    <col min="9995" max="9995" width="12.140625" style="708" customWidth="1"/>
    <col min="9996" max="9996" width="14.140625" style="708" customWidth="1"/>
    <col min="9997" max="10240" width="9.140625" style="708"/>
    <col min="10241" max="10241" width="7" style="708" customWidth="1"/>
    <col min="10242" max="10242" width="0" style="708" hidden="1" customWidth="1"/>
    <col min="10243" max="10243" width="39.140625" style="708" customWidth="1"/>
    <col min="10244" max="10244" width="20" style="708" customWidth="1"/>
    <col min="10245" max="10245" width="16.7109375" style="708" customWidth="1"/>
    <col min="10246" max="10246" width="13.7109375" style="708" customWidth="1"/>
    <col min="10247" max="10247" width="15.140625" style="708" customWidth="1"/>
    <col min="10248" max="10250" width="12.7109375" style="708" bestFit="1" customWidth="1"/>
    <col min="10251" max="10251" width="12.140625" style="708" customWidth="1"/>
    <col min="10252" max="10252" width="14.140625" style="708" customWidth="1"/>
    <col min="10253" max="10496" width="9.140625" style="708"/>
    <col min="10497" max="10497" width="7" style="708" customWidth="1"/>
    <col min="10498" max="10498" width="0" style="708" hidden="1" customWidth="1"/>
    <col min="10499" max="10499" width="39.140625" style="708" customWidth="1"/>
    <col min="10500" max="10500" width="20" style="708" customWidth="1"/>
    <col min="10501" max="10501" width="16.7109375" style="708" customWidth="1"/>
    <col min="10502" max="10502" width="13.7109375" style="708" customWidth="1"/>
    <col min="10503" max="10503" width="15.140625" style="708" customWidth="1"/>
    <col min="10504" max="10506" width="12.7109375" style="708" bestFit="1" customWidth="1"/>
    <col min="10507" max="10507" width="12.140625" style="708" customWidth="1"/>
    <col min="10508" max="10508" width="14.140625" style="708" customWidth="1"/>
    <col min="10509" max="10752" width="9.140625" style="708"/>
    <col min="10753" max="10753" width="7" style="708" customWidth="1"/>
    <col min="10754" max="10754" width="0" style="708" hidden="1" customWidth="1"/>
    <col min="10755" max="10755" width="39.140625" style="708" customWidth="1"/>
    <col min="10756" max="10756" width="20" style="708" customWidth="1"/>
    <col min="10757" max="10757" width="16.7109375" style="708" customWidth="1"/>
    <col min="10758" max="10758" width="13.7109375" style="708" customWidth="1"/>
    <col min="10759" max="10759" width="15.140625" style="708" customWidth="1"/>
    <col min="10760" max="10762" width="12.7109375" style="708" bestFit="1" customWidth="1"/>
    <col min="10763" max="10763" width="12.140625" style="708" customWidth="1"/>
    <col min="10764" max="10764" width="14.140625" style="708" customWidth="1"/>
    <col min="10765" max="11008" width="9.140625" style="708"/>
    <col min="11009" max="11009" width="7" style="708" customWidth="1"/>
    <col min="11010" max="11010" width="0" style="708" hidden="1" customWidth="1"/>
    <col min="11011" max="11011" width="39.140625" style="708" customWidth="1"/>
    <col min="11012" max="11012" width="20" style="708" customWidth="1"/>
    <col min="11013" max="11013" width="16.7109375" style="708" customWidth="1"/>
    <col min="11014" max="11014" width="13.7109375" style="708" customWidth="1"/>
    <col min="11015" max="11015" width="15.140625" style="708" customWidth="1"/>
    <col min="11016" max="11018" width="12.7109375" style="708" bestFit="1" customWidth="1"/>
    <col min="11019" max="11019" width="12.140625" style="708" customWidth="1"/>
    <col min="11020" max="11020" width="14.140625" style="708" customWidth="1"/>
    <col min="11021" max="11264" width="9.140625" style="708"/>
    <col min="11265" max="11265" width="7" style="708" customWidth="1"/>
    <col min="11266" max="11266" width="0" style="708" hidden="1" customWidth="1"/>
    <col min="11267" max="11267" width="39.140625" style="708" customWidth="1"/>
    <col min="11268" max="11268" width="20" style="708" customWidth="1"/>
    <col min="11269" max="11269" width="16.7109375" style="708" customWidth="1"/>
    <col min="11270" max="11270" width="13.7109375" style="708" customWidth="1"/>
    <col min="11271" max="11271" width="15.140625" style="708" customWidth="1"/>
    <col min="11272" max="11274" width="12.7109375" style="708" bestFit="1" customWidth="1"/>
    <col min="11275" max="11275" width="12.140625" style="708" customWidth="1"/>
    <col min="11276" max="11276" width="14.140625" style="708" customWidth="1"/>
    <col min="11277" max="11520" width="9.140625" style="708"/>
    <col min="11521" max="11521" width="7" style="708" customWidth="1"/>
    <col min="11522" max="11522" width="0" style="708" hidden="1" customWidth="1"/>
    <col min="11523" max="11523" width="39.140625" style="708" customWidth="1"/>
    <col min="11524" max="11524" width="20" style="708" customWidth="1"/>
    <col min="11525" max="11525" width="16.7109375" style="708" customWidth="1"/>
    <col min="11526" max="11526" width="13.7109375" style="708" customWidth="1"/>
    <col min="11527" max="11527" width="15.140625" style="708" customWidth="1"/>
    <col min="11528" max="11530" width="12.7109375" style="708" bestFit="1" customWidth="1"/>
    <col min="11531" max="11531" width="12.140625" style="708" customWidth="1"/>
    <col min="11532" max="11532" width="14.140625" style="708" customWidth="1"/>
    <col min="11533" max="11776" width="9.140625" style="708"/>
    <col min="11777" max="11777" width="7" style="708" customWidth="1"/>
    <col min="11778" max="11778" width="0" style="708" hidden="1" customWidth="1"/>
    <col min="11779" max="11779" width="39.140625" style="708" customWidth="1"/>
    <col min="11780" max="11780" width="20" style="708" customWidth="1"/>
    <col min="11781" max="11781" width="16.7109375" style="708" customWidth="1"/>
    <col min="11782" max="11782" width="13.7109375" style="708" customWidth="1"/>
    <col min="11783" max="11783" width="15.140625" style="708" customWidth="1"/>
    <col min="11784" max="11786" width="12.7109375" style="708" bestFit="1" customWidth="1"/>
    <col min="11787" max="11787" width="12.140625" style="708" customWidth="1"/>
    <col min="11788" max="11788" width="14.140625" style="708" customWidth="1"/>
    <col min="11789" max="12032" width="9.140625" style="708"/>
    <col min="12033" max="12033" width="7" style="708" customWidth="1"/>
    <col min="12034" max="12034" width="0" style="708" hidden="1" customWidth="1"/>
    <col min="12035" max="12035" width="39.140625" style="708" customWidth="1"/>
    <col min="12036" max="12036" width="20" style="708" customWidth="1"/>
    <col min="12037" max="12037" width="16.7109375" style="708" customWidth="1"/>
    <col min="12038" max="12038" width="13.7109375" style="708" customWidth="1"/>
    <col min="12039" max="12039" width="15.140625" style="708" customWidth="1"/>
    <col min="12040" max="12042" width="12.7109375" style="708" bestFit="1" customWidth="1"/>
    <col min="12043" max="12043" width="12.140625" style="708" customWidth="1"/>
    <col min="12044" max="12044" width="14.140625" style="708" customWidth="1"/>
    <col min="12045" max="12288" width="9.140625" style="708"/>
    <col min="12289" max="12289" width="7" style="708" customWidth="1"/>
    <col min="12290" max="12290" width="0" style="708" hidden="1" customWidth="1"/>
    <col min="12291" max="12291" width="39.140625" style="708" customWidth="1"/>
    <col min="12292" max="12292" width="20" style="708" customWidth="1"/>
    <col min="12293" max="12293" width="16.7109375" style="708" customWidth="1"/>
    <col min="12294" max="12294" width="13.7109375" style="708" customWidth="1"/>
    <col min="12295" max="12295" width="15.140625" style="708" customWidth="1"/>
    <col min="12296" max="12298" width="12.7109375" style="708" bestFit="1" customWidth="1"/>
    <col min="12299" max="12299" width="12.140625" style="708" customWidth="1"/>
    <col min="12300" max="12300" width="14.140625" style="708" customWidth="1"/>
    <col min="12301" max="12544" width="9.140625" style="708"/>
    <col min="12545" max="12545" width="7" style="708" customWidth="1"/>
    <col min="12546" max="12546" width="0" style="708" hidden="1" customWidth="1"/>
    <col min="12547" max="12547" width="39.140625" style="708" customWidth="1"/>
    <col min="12548" max="12548" width="20" style="708" customWidth="1"/>
    <col min="12549" max="12549" width="16.7109375" style="708" customWidth="1"/>
    <col min="12550" max="12550" width="13.7109375" style="708" customWidth="1"/>
    <col min="12551" max="12551" width="15.140625" style="708" customWidth="1"/>
    <col min="12552" max="12554" width="12.7109375" style="708" bestFit="1" customWidth="1"/>
    <col min="12555" max="12555" width="12.140625" style="708" customWidth="1"/>
    <col min="12556" max="12556" width="14.140625" style="708" customWidth="1"/>
    <col min="12557" max="12800" width="9.140625" style="708"/>
    <col min="12801" max="12801" width="7" style="708" customWidth="1"/>
    <col min="12802" max="12802" width="0" style="708" hidden="1" customWidth="1"/>
    <col min="12803" max="12803" width="39.140625" style="708" customWidth="1"/>
    <col min="12804" max="12804" width="20" style="708" customWidth="1"/>
    <col min="12805" max="12805" width="16.7109375" style="708" customWidth="1"/>
    <col min="12806" max="12806" width="13.7109375" style="708" customWidth="1"/>
    <col min="12807" max="12807" width="15.140625" style="708" customWidth="1"/>
    <col min="12808" max="12810" width="12.7109375" style="708" bestFit="1" customWidth="1"/>
    <col min="12811" max="12811" width="12.140625" style="708" customWidth="1"/>
    <col min="12812" max="12812" width="14.140625" style="708" customWidth="1"/>
    <col min="12813" max="13056" width="9.140625" style="708"/>
    <col min="13057" max="13057" width="7" style="708" customWidth="1"/>
    <col min="13058" max="13058" width="0" style="708" hidden="1" customWidth="1"/>
    <col min="13059" max="13059" width="39.140625" style="708" customWidth="1"/>
    <col min="13060" max="13060" width="20" style="708" customWidth="1"/>
    <col min="13061" max="13061" width="16.7109375" style="708" customWidth="1"/>
    <col min="13062" max="13062" width="13.7109375" style="708" customWidth="1"/>
    <col min="13063" max="13063" width="15.140625" style="708" customWidth="1"/>
    <col min="13064" max="13066" width="12.7109375" style="708" bestFit="1" customWidth="1"/>
    <col min="13067" max="13067" width="12.140625" style="708" customWidth="1"/>
    <col min="13068" max="13068" width="14.140625" style="708" customWidth="1"/>
    <col min="13069" max="13312" width="9.140625" style="708"/>
    <col min="13313" max="13313" width="7" style="708" customWidth="1"/>
    <col min="13314" max="13314" width="0" style="708" hidden="1" customWidth="1"/>
    <col min="13315" max="13315" width="39.140625" style="708" customWidth="1"/>
    <col min="13316" max="13316" width="20" style="708" customWidth="1"/>
    <col min="13317" max="13317" width="16.7109375" style="708" customWidth="1"/>
    <col min="13318" max="13318" width="13.7109375" style="708" customWidth="1"/>
    <col min="13319" max="13319" width="15.140625" style="708" customWidth="1"/>
    <col min="13320" max="13322" width="12.7109375" style="708" bestFit="1" customWidth="1"/>
    <col min="13323" max="13323" width="12.140625" style="708" customWidth="1"/>
    <col min="13324" max="13324" width="14.140625" style="708" customWidth="1"/>
    <col min="13325" max="13568" width="9.140625" style="708"/>
    <col min="13569" max="13569" width="7" style="708" customWidth="1"/>
    <col min="13570" max="13570" width="0" style="708" hidden="1" customWidth="1"/>
    <col min="13571" max="13571" width="39.140625" style="708" customWidth="1"/>
    <col min="13572" max="13572" width="20" style="708" customWidth="1"/>
    <col min="13573" max="13573" width="16.7109375" style="708" customWidth="1"/>
    <col min="13574" max="13574" width="13.7109375" style="708" customWidth="1"/>
    <col min="13575" max="13575" width="15.140625" style="708" customWidth="1"/>
    <col min="13576" max="13578" width="12.7109375" style="708" bestFit="1" customWidth="1"/>
    <col min="13579" max="13579" width="12.140625" style="708" customWidth="1"/>
    <col min="13580" max="13580" width="14.140625" style="708" customWidth="1"/>
    <col min="13581" max="13824" width="9.140625" style="708"/>
    <col min="13825" max="13825" width="7" style="708" customWidth="1"/>
    <col min="13826" max="13826" width="0" style="708" hidden="1" customWidth="1"/>
    <col min="13827" max="13827" width="39.140625" style="708" customWidth="1"/>
    <col min="13828" max="13828" width="20" style="708" customWidth="1"/>
    <col min="13829" max="13829" width="16.7109375" style="708" customWidth="1"/>
    <col min="13830" max="13830" width="13.7109375" style="708" customWidth="1"/>
    <col min="13831" max="13831" width="15.140625" style="708" customWidth="1"/>
    <col min="13832" max="13834" width="12.7109375" style="708" bestFit="1" customWidth="1"/>
    <col min="13835" max="13835" width="12.140625" style="708" customWidth="1"/>
    <col min="13836" max="13836" width="14.140625" style="708" customWidth="1"/>
    <col min="13837" max="14080" width="9.140625" style="708"/>
    <col min="14081" max="14081" width="7" style="708" customWidth="1"/>
    <col min="14082" max="14082" width="0" style="708" hidden="1" customWidth="1"/>
    <col min="14083" max="14083" width="39.140625" style="708" customWidth="1"/>
    <col min="14084" max="14084" width="20" style="708" customWidth="1"/>
    <col min="14085" max="14085" width="16.7109375" style="708" customWidth="1"/>
    <col min="14086" max="14086" width="13.7109375" style="708" customWidth="1"/>
    <col min="14087" max="14087" width="15.140625" style="708" customWidth="1"/>
    <col min="14088" max="14090" width="12.7109375" style="708" bestFit="1" customWidth="1"/>
    <col min="14091" max="14091" width="12.140625" style="708" customWidth="1"/>
    <col min="14092" max="14092" width="14.140625" style="708" customWidth="1"/>
    <col min="14093" max="14336" width="9.140625" style="708"/>
    <col min="14337" max="14337" width="7" style="708" customWidth="1"/>
    <col min="14338" max="14338" width="0" style="708" hidden="1" customWidth="1"/>
    <col min="14339" max="14339" width="39.140625" style="708" customWidth="1"/>
    <col min="14340" max="14340" width="20" style="708" customWidth="1"/>
    <col min="14341" max="14341" width="16.7109375" style="708" customWidth="1"/>
    <col min="14342" max="14342" width="13.7109375" style="708" customWidth="1"/>
    <col min="14343" max="14343" width="15.140625" style="708" customWidth="1"/>
    <col min="14344" max="14346" width="12.7109375" style="708" bestFit="1" customWidth="1"/>
    <col min="14347" max="14347" width="12.140625" style="708" customWidth="1"/>
    <col min="14348" max="14348" width="14.140625" style="708" customWidth="1"/>
    <col min="14349" max="14592" width="9.140625" style="708"/>
    <col min="14593" max="14593" width="7" style="708" customWidth="1"/>
    <col min="14594" max="14594" width="0" style="708" hidden="1" customWidth="1"/>
    <col min="14595" max="14595" width="39.140625" style="708" customWidth="1"/>
    <col min="14596" max="14596" width="20" style="708" customWidth="1"/>
    <col min="14597" max="14597" width="16.7109375" style="708" customWidth="1"/>
    <col min="14598" max="14598" width="13.7109375" style="708" customWidth="1"/>
    <col min="14599" max="14599" width="15.140625" style="708" customWidth="1"/>
    <col min="14600" max="14602" width="12.7109375" style="708" bestFit="1" customWidth="1"/>
    <col min="14603" max="14603" width="12.140625" style="708" customWidth="1"/>
    <col min="14604" max="14604" width="14.140625" style="708" customWidth="1"/>
    <col min="14605" max="14848" width="9.140625" style="708"/>
    <col min="14849" max="14849" width="7" style="708" customWidth="1"/>
    <col min="14850" max="14850" width="0" style="708" hidden="1" customWidth="1"/>
    <col min="14851" max="14851" width="39.140625" style="708" customWidth="1"/>
    <col min="14852" max="14852" width="20" style="708" customWidth="1"/>
    <col min="14853" max="14853" width="16.7109375" style="708" customWidth="1"/>
    <col min="14854" max="14854" width="13.7109375" style="708" customWidth="1"/>
    <col min="14855" max="14855" width="15.140625" style="708" customWidth="1"/>
    <col min="14856" max="14858" width="12.7109375" style="708" bestFit="1" customWidth="1"/>
    <col min="14859" max="14859" width="12.140625" style="708" customWidth="1"/>
    <col min="14860" max="14860" width="14.140625" style="708" customWidth="1"/>
    <col min="14861" max="15104" width="9.140625" style="708"/>
    <col min="15105" max="15105" width="7" style="708" customWidth="1"/>
    <col min="15106" max="15106" width="0" style="708" hidden="1" customWidth="1"/>
    <col min="15107" max="15107" width="39.140625" style="708" customWidth="1"/>
    <col min="15108" max="15108" width="20" style="708" customWidth="1"/>
    <col min="15109" max="15109" width="16.7109375" style="708" customWidth="1"/>
    <col min="15110" max="15110" width="13.7109375" style="708" customWidth="1"/>
    <col min="15111" max="15111" width="15.140625" style="708" customWidth="1"/>
    <col min="15112" max="15114" width="12.7109375" style="708" bestFit="1" customWidth="1"/>
    <col min="15115" max="15115" width="12.140625" style="708" customWidth="1"/>
    <col min="15116" max="15116" width="14.140625" style="708" customWidth="1"/>
    <col min="15117" max="15360" width="9.140625" style="708"/>
    <col min="15361" max="15361" width="7" style="708" customWidth="1"/>
    <col min="15362" max="15362" width="0" style="708" hidden="1" customWidth="1"/>
    <col min="15363" max="15363" width="39.140625" style="708" customWidth="1"/>
    <col min="15364" max="15364" width="20" style="708" customWidth="1"/>
    <col min="15365" max="15365" width="16.7109375" style="708" customWidth="1"/>
    <col min="15366" max="15366" width="13.7109375" style="708" customWidth="1"/>
    <col min="15367" max="15367" width="15.140625" style="708" customWidth="1"/>
    <col min="15368" max="15370" width="12.7109375" style="708" bestFit="1" customWidth="1"/>
    <col min="15371" max="15371" width="12.140625" style="708" customWidth="1"/>
    <col min="15372" max="15372" width="14.140625" style="708" customWidth="1"/>
    <col min="15373" max="15616" width="9.140625" style="708"/>
    <col min="15617" max="15617" width="7" style="708" customWidth="1"/>
    <col min="15618" max="15618" width="0" style="708" hidden="1" customWidth="1"/>
    <col min="15619" max="15619" width="39.140625" style="708" customWidth="1"/>
    <col min="15620" max="15620" width="20" style="708" customWidth="1"/>
    <col min="15621" max="15621" width="16.7109375" style="708" customWidth="1"/>
    <col min="15622" max="15622" width="13.7109375" style="708" customWidth="1"/>
    <col min="15623" max="15623" width="15.140625" style="708" customWidth="1"/>
    <col min="15624" max="15626" width="12.7109375" style="708" bestFit="1" customWidth="1"/>
    <col min="15627" max="15627" width="12.140625" style="708" customWidth="1"/>
    <col min="15628" max="15628" width="14.140625" style="708" customWidth="1"/>
    <col min="15629" max="15872" width="9.140625" style="708"/>
    <col min="15873" max="15873" width="7" style="708" customWidth="1"/>
    <col min="15874" max="15874" width="0" style="708" hidden="1" customWidth="1"/>
    <col min="15875" max="15875" width="39.140625" style="708" customWidth="1"/>
    <col min="15876" max="15876" width="20" style="708" customWidth="1"/>
    <col min="15877" max="15877" width="16.7109375" style="708" customWidth="1"/>
    <col min="15878" max="15878" width="13.7109375" style="708" customWidth="1"/>
    <col min="15879" max="15879" width="15.140625" style="708" customWidth="1"/>
    <col min="15880" max="15882" width="12.7109375" style="708" bestFit="1" customWidth="1"/>
    <col min="15883" max="15883" width="12.140625" style="708" customWidth="1"/>
    <col min="15884" max="15884" width="14.140625" style="708" customWidth="1"/>
    <col min="15885" max="16128" width="9.140625" style="708"/>
    <col min="16129" max="16129" width="7" style="708" customWidth="1"/>
    <col min="16130" max="16130" width="0" style="708" hidden="1" customWidth="1"/>
    <col min="16131" max="16131" width="39.140625" style="708" customWidth="1"/>
    <col min="16132" max="16132" width="20" style="708" customWidth="1"/>
    <col min="16133" max="16133" width="16.7109375" style="708" customWidth="1"/>
    <col min="16134" max="16134" width="13.7109375" style="708" customWidth="1"/>
    <col min="16135" max="16135" width="15.140625" style="708" customWidth="1"/>
    <col min="16136" max="16138" width="12.7109375" style="708" bestFit="1" customWidth="1"/>
    <col min="16139" max="16139" width="12.140625" style="708" customWidth="1"/>
    <col min="16140" max="16140" width="14.140625" style="708" customWidth="1"/>
    <col min="16141" max="16384" width="9.140625" style="708"/>
  </cols>
  <sheetData>
    <row r="1" spans="1:10" ht="15.75" x14ac:dyDescent="0.25">
      <c r="A1" s="1080" t="s">
        <v>883</v>
      </c>
      <c r="B1" s="1080"/>
    </row>
    <row r="3" spans="1:10" ht="34.5" customHeight="1" x14ac:dyDescent="0.25">
      <c r="A3" s="1081" t="s">
        <v>382</v>
      </c>
      <c r="B3" s="1081"/>
      <c r="C3" s="1081"/>
      <c r="D3" s="1081"/>
      <c r="E3" s="1081"/>
      <c r="F3" s="1081"/>
      <c r="G3" s="1081"/>
    </row>
    <row r="4" spans="1:10" ht="12.75" customHeight="1" x14ac:dyDescent="0.25">
      <c r="A4" s="710"/>
      <c r="B4" s="711"/>
      <c r="C4" s="711"/>
      <c r="D4" s="711"/>
      <c r="E4" s="712"/>
      <c r="F4" s="712"/>
      <c r="G4" s="712"/>
    </row>
    <row r="5" spans="1:10" ht="12.75" customHeight="1" thickBot="1" x14ac:dyDescent="0.3">
      <c r="A5" s="711"/>
      <c r="B5" s="711"/>
      <c r="C5" s="711"/>
      <c r="D5" s="711"/>
      <c r="E5" s="712"/>
      <c r="F5" s="712"/>
      <c r="G5" s="712"/>
    </row>
    <row r="6" spans="1:10" ht="36.75" customHeight="1" x14ac:dyDescent="0.2">
      <c r="A6" s="1082" t="s">
        <v>141</v>
      </c>
      <c r="B6" s="1083"/>
      <c r="C6" s="1086" t="s">
        <v>144</v>
      </c>
      <c r="D6" s="1078" t="s">
        <v>383</v>
      </c>
      <c r="E6" s="1089" t="s">
        <v>384</v>
      </c>
      <c r="F6" s="1089" t="s">
        <v>385</v>
      </c>
      <c r="G6" s="1091" t="s">
        <v>386</v>
      </c>
    </row>
    <row r="7" spans="1:10" ht="75.75" customHeight="1" thickBot="1" x14ac:dyDescent="0.25">
      <c r="A7" s="1084"/>
      <c r="B7" s="1085"/>
      <c r="C7" s="1087"/>
      <c r="D7" s="1088"/>
      <c r="E7" s="1090"/>
      <c r="F7" s="1090"/>
      <c r="G7" s="1092"/>
    </row>
    <row r="8" spans="1:10" ht="24" customHeight="1" x14ac:dyDescent="0.2">
      <c r="A8" s="1077">
        <v>304</v>
      </c>
      <c r="B8" s="1078" t="s">
        <v>145</v>
      </c>
      <c r="C8" s="1079" t="s">
        <v>266</v>
      </c>
      <c r="D8" s="713" t="s">
        <v>173</v>
      </c>
      <c r="E8" s="714">
        <v>0</v>
      </c>
      <c r="F8" s="714">
        <v>0</v>
      </c>
      <c r="G8" s="715">
        <v>8</v>
      </c>
      <c r="H8" s="716"/>
      <c r="I8" s="716"/>
      <c r="J8" s="716"/>
    </row>
    <row r="9" spans="1:10" ht="18" customHeight="1" x14ac:dyDescent="0.2">
      <c r="A9" s="1060"/>
      <c r="B9" s="1075"/>
      <c r="C9" s="1063"/>
      <c r="D9" s="717" t="s">
        <v>174</v>
      </c>
      <c r="E9" s="714">
        <v>0</v>
      </c>
      <c r="F9" s="714">
        <v>0</v>
      </c>
      <c r="G9" s="715">
        <v>17.2</v>
      </c>
      <c r="H9" s="716"/>
      <c r="I9" s="716"/>
      <c r="J9" s="716"/>
    </row>
    <row r="10" spans="1:10" ht="17.25" customHeight="1" x14ac:dyDescent="0.2">
      <c r="A10" s="1061"/>
      <c r="B10" s="1076"/>
      <c r="C10" s="1064"/>
      <c r="D10" s="718" t="s">
        <v>146</v>
      </c>
      <c r="E10" s="719">
        <v>0</v>
      </c>
      <c r="F10" s="719">
        <v>0</v>
      </c>
      <c r="G10" s="720">
        <v>25.2</v>
      </c>
      <c r="H10" s="721"/>
      <c r="I10" s="721"/>
      <c r="J10" s="721"/>
    </row>
    <row r="11" spans="1:10" ht="20.100000000000001" customHeight="1" x14ac:dyDescent="0.2">
      <c r="A11" s="1059">
        <v>306</v>
      </c>
      <c r="B11" s="1074" t="s">
        <v>23</v>
      </c>
      <c r="C11" s="1062" t="s">
        <v>266</v>
      </c>
      <c r="D11" s="713" t="s">
        <v>173</v>
      </c>
      <c r="E11" s="714">
        <v>0</v>
      </c>
      <c r="F11" s="714">
        <v>0</v>
      </c>
      <c r="G11" s="715">
        <v>0</v>
      </c>
      <c r="H11" s="716"/>
      <c r="I11" s="716"/>
      <c r="J11" s="716"/>
    </row>
    <row r="12" spans="1:10" ht="20.100000000000001" customHeight="1" x14ac:dyDescent="0.2">
      <c r="A12" s="1060"/>
      <c r="B12" s="1075"/>
      <c r="C12" s="1063"/>
      <c r="D12" s="717" t="s">
        <v>174</v>
      </c>
      <c r="E12" s="714">
        <v>0</v>
      </c>
      <c r="F12" s="714">
        <v>5</v>
      </c>
      <c r="G12" s="715">
        <v>2</v>
      </c>
      <c r="H12" s="716"/>
      <c r="I12" s="716"/>
      <c r="J12" s="716"/>
    </row>
    <row r="13" spans="1:10" ht="20.100000000000001" customHeight="1" x14ac:dyDescent="0.2">
      <c r="A13" s="1061"/>
      <c r="B13" s="1076"/>
      <c r="C13" s="1064"/>
      <c r="D13" s="718" t="s">
        <v>146</v>
      </c>
      <c r="E13" s="719">
        <v>0</v>
      </c>
      <c r="F13" s="719">
        <v>5</v>
      </c>
      <c r="G13" s="720">
        <v>2</v>
      </c>
      <c r="H13" s="716"/>
      <c r="I13" s="716"/>
      <c r="J13" s="716"/>
    </row>
    <row r="14" spans="1:10" ht="20.100000000000001" customHeight="1" x14ac:dyDescent="0.2">
      <c r="A14" s="1059">
        <v>309</v>
      </c>
      <c r="B14" s="1074" t="s">
        <v>258</v>
      </c>
      <c r="C14" s="1062" t="s">
        <v>266</v>
      </c>
      <c r="D14" s="713" t="s">
        <v>173</v>
      </c>
      <c r="E14" s="714">
        <v>0</v>
      </c>
      <c r="F14" s="714">
        <v>0</v>
      </c>
      <c r="G14" s="715">
        <v>0</v>
      </c>
      <c r="H14" s="716"/>
      <c r="I14" s="716"/>
      <c r="J14" s="716"/>
    </row>
    <row r="15" spans="1:10" ht="20.100000000000001" customHeight="1" x14ac:dyDescent="0.2">
      <c r="A15" s="1060"/>
      <c r="B15" s="1075"/>
      <c r="C15" s="1063"/>
      <c r="D15" s="717" t="s">
        <v>174</v>
      </c>
      <c r="E15" s="714">
        <v>0.70599999999999996</v>
      </c>
      <c r="F15" s="714">
        <v>0</v>
      </c>
      <c r="G15" s="715">
        <v>0</v>
      </c>
      <c r="H15" s="716"/>
      <c r="I15" s="716"/>
      <c r="J15" s="716"/>
    </row>
    <row r="16" spans="1:10" ht="20.100000000000001" customHeight="1" x14ac:dyDescent="0.2">
      <c r="A16" s="1061"/>
      <c r="B16" s="1076"/>
      <c r="C16" s="1064"/>
      <c r="D16" s="718" t="s">
        <v>146</v>
      </c>
      <c r="E16" s="719">
        <v>0.70599999999999996</v>
      </c>
      <c r="F16" s="719">
        <v>0</v>
      </c>
      <c r="G16" s="720">
        <v>0</v>
      </c>
      <c r="H16" s="716"/>
      <c r="I16" s="716"/>
      <c r="J16" s="716"/>
    </row>
    <row r="17" spans="1:12" ht="20.100000000000001" customHeight="1" x14ac:dyDescent="0.2">
      <c r="A17" s="1059">
        <v>312</v>
      </c>
      <c r="B17" s="1062" t="s">
        <v>26</v>
      </c>
      <c r="C17" s="1071" t="s">
        <v>265</v>
      </c>
      <c r="D17" s="722" t="s">
        <v>173</v>
      </c>
      <c r="E17" s="723">
        <v>0</v>
      </c>
      <c r="F17" s="723">
        <v>0</v>
      </c>
      <c r="G17" s="724">
        <v>253</v>
      </c>
      <c r="H17" s="716"/>
      <c r="I17" s="716"/>
      <c r="J17" s="716"/>
    </row>
    <row r="18" spans="1:12" ht="20.100000000000001" customHeight="1" x14ac:dyDescent="0.2">
      <c r="A18" s="1060"/>
      <c r="B18" s="1063"/>
      <c r="C18" s="1072"/>
      <c r="D18" s="725" t="s">
        <v>174</v>
      </c>
      <c r="E18" s="726">
        <v>0</v>
      </c>
      <c r="F18" s="726">
        <v>0</v>
      </c>
      <c r="G18" s="727">
        <v>1</v>
      </c>
      <c r="H18" s="716"/>
      <c r="I18" s="716"/>
      <c r="J18" s="716"/>
    </row>
    <row r="19" spans="1:12" ht="20.100000000000001" customHeight="1" x14ac:dyDescent="0.2">
      <c r="A19" s="1060"/>
      <c r="B19" s="1063"/>
      <c r="C19" s="1072"/>
      <c r="D19" s="725" t="s">
        <v>146</v>
      </c>
      <c r="E19" s="726">
        <v>0</v>
      </c>
      <c r="F19" s="726">
        <v>0</v>
      </c>
      <c r="G19" s="727">
        <v>254</v>
      </c>
      <c r="H19" s="716"/>
      <c r="I19" s="716"/>
      <c r="J19" s="716"/>
    </row>
    <row r="20" spans="1:12" ht="20.100000000000001" customHeight="1" x14ac:dyDescent="0.2">
      <c r="A20" s="1060"/>
      <c r="B20" s="1063"/>
      <c r="C20" s="1072" t="s">
        <v>266</v>
      </c>
      <c r="D20" s="728" t="s">
        <v>173</v>
      </c>
      <c r="E20" s="726">
        <v>3</v>
      </c>
      <c r="F20" s="726">
        <v>28.5</v>
      </c>
      <c r="G20" s="727">
        <v>24</v>
      </c>
      <c r="H20" s="716"/>
      <c r="I20" s="716"/>
      <c r="J20" s="716"/>
    </row>
    <row r="21" spans="1:12" ht="20.100000000000001" customHeight="1" x14ac:dyDescent="0.2">
      <c r="A21" s="1060"/>
      <c r="B21" s="1063"/>
      <c r="C21" s="1072"/>
      <c r="D21" s="725" t="s">
        <v>174</v>
      </c>
      <c r="E21" s="726">
        <v>2</v>
      </c>
      <c r="F21" s="726">
        <v>2</v>
      </c>
      <c r="G21" s="727">
        <v>1</v>
      </c>
    </row>
    <row r="22" spans="1:12" ht="20.100000000000001" customHeight="1" x14ac:dyDescent="0.2">
      <c r="A22" s="1060"/>
      <c r="B22" s="1063"/>
      <c r="C22" s="1073"/>
      <c r="D22" s="729" t="s">
        <v>146</v>
      </c>
      <c r="E22" s="726">
        <v>5</v>
      </c>
      <c r="F22" s="726">
        <v>30.5</v>
      </c>
      <c r="G22" s="727">
        <v>25</v>
      </c>
    </row>
    <row r="23" spans="1:12" ht="20.100000000000001" customHeight="1" x14ac:dyDescent="0.2">
      <c r="A23" s="1060"/>
      <c r="B23" s="1063"/>
      <c r="C23" s="1062" t="s">
        <v>147</v>
      </c>
      <c r="D23" s="713" t="s">
        <v>173</v>
      </c>
      <c r="E23" s="730">
        <v>3</v>
      </c>
      <c r="F23" s="730">
        <v>28.5</v>
      </c>
      <c r="G23" s="731">
        <v>277</v>
      </c>
    </row>
    <row r="24" spans="1:12" ht="20.100000000000001" customHeight="1" x14ac:dyDescent="0.2">
      <c r="A24" s="1060"/>
      <c r="B24" s="1063"/>
      <c r="C24" s="1063"/>
      <c r="D24" s="717" t="s">
        <v>174</v>
      </c>
      <c r="E24" s="732">
        <v>2</v>
      </c>
      <c r="F24" s="732">
        <v>2</v>
      </c>
      <c r="G24" s="733">
        <v>2</v>
      </c>
    </row>
    <row r="25" spans="1:12" ht="20.100000000000001" customHeight="1" x14ac:dyDescent="0.2">
      <c r="A25" s="1061"/>
      <c r="B25" s="1064"/>
      <c r="C25" s="1064"/>
      <c r="D25" s="718" t="s">
        <v>146</v>
      </c>
      <c r="E25" s="719">
        <v>5</v>
      </c>
      <c r="F25" s="719">
        <v>30.5</v>
      </c>
      <c r="G25" s="720">
        <v>279</v>
      </c>
    </row>
    <row r="26" spans="1:12" ht="20.100000000000001" customHeight="1" x14ac:dyDescent="0.2">
      <c r="A26" s="1059">
        <v>313</v>
      </c>
      <c r="B26" s="1062" t="s">
        <v>27</v>
      </c>
      <c r="C26" s="1071" t="s">
        <v>265</v>
      </c>
      <c r="D26" s="722" t="s">
        <v>173</v>
      </c>
      <c r="E26" s="723">
        <v>0</v>
      </c>
      <c r="F26" s="723">
        <v>37.799999999999997</v>
      </c>
      <c r="G26" s="724">
        <v>378</v>
      </c>
    </row>
    <row r="27" spans="1:12" ht="20.100000000000001" customHeight="1" x14ac:dyDescent="0.2">
      <c r="A27" s="1060"/>
      <c r="B27" s="1063"/>
      <c r="C27" s="1072"/>
      <c r="D27" s="725" t="s">
        <v>174</v>
      </c>
      <c r="E27" s="726">
        <v>0</v>
      </c>
      <c r="F27" s="726">
        <v>4.5</v>
      </c>
      <c r="G27" s="727">
        <v>0</v>
      </c>
    </row>
    <row r="28" spans="1:12" ht="20.100000000000001" customHeight="1" x14ac:dyDescent="0.2">
      <c r="A28" s="1060"/>
      <c r="B28" s="1063"/>
      <c r="C28" s="1072"/>
      <c r="D28" s="725" t="s">
        <v>146</v>
      </c>
      <c r="E28" s="726">
        <v>0</v>
      </c>
      <c r="F28" s="726">
        <v>42.3</v>
      </c>
      <c r="G28" s="727">
        <v>378</v>
      </c>
    </row>
    <row r="29" spans="1:12" ht="20.100000000000001" customHeight="1" x14ac:dyDescent="0.2">
      <c r="A29" s="1060"/>
      <c r="B29" s="1063"/>
      <c r="C29" s="1072" t="s">
        <v>266</v>
      </c>
      <c r="D29" s="728" t="s">
        <v>173</v>
      </c>
      <c r="E29" s="726">
        <v>0</v>
      </c>
      <c r="F29" s="726">
        <v>70</v>
      </c>
      <c r="G29" s="727">
        <v>1401</v>
      </c>
    </row>
    <row r="30" spans="1:12" ht="20.100000000000001" customHeight="1" x14ac:dyDescent="0.2">
      <c r="A30" s="1060"/>
      <c r="B30" s="1063"/>
      <c r="C30" s="1072"/>
      <c r="D30" s="725" t="s">
        <v>174</v>
      </c>
      <c r="E30" s="726">
        <v>0</v>
      </c>
      <c r="F30" s="726">
        <v>0</v>
      </c>
      <c r="G30" s="727">
        <v>286.14999999999998</v>
      </c>
    </row>
    <row r="31" spans="1:12" ht="20.100000000000001" customHeight="1" x14ac:dyDescent="0.2">
      <c r="A31" s="1060"/>
      <c r="B31" s="1063"/>
      <c r="C31" s="1073"/>
      <c r="D31" s="729" t="s">
        <v>146</v>
      </c>
      <c r="E31" s="734">
        <v>0</v>
      </c>
      <c r="F31" s="734">
        <v>70</v>
      </c>
      <c r="G31" s="735">
        <v>1687.15</v>
      </c>
    </row>
    <row r="32" spans="1:12" ht="20.100000000000001" customHeight="1" x14ac:dyDescent="0.2">
      <c r="A32" s="1060"/>
      <c r="B32" s="1063"/>
      <c r="C32" s="1062" t="s">
        <v>147</v>
      </c>
      <c r="D32" s="713" t="s">
        <v>173</v>
      </c>
      <c r="E32" s="732">
        <v>0</v>
      </c>
      <c r="F32" s="732">
        <v>107.8</v>
      </c>
      <c r="G32" s="733">
        <v>1779</v>
      </c>
      <c r="L32" s="716"/>
    </row>
    <row r="33" spans="1:7" ht="20.100000000000001" customHeight="1" x14ac:dyDescent="0.2">
      <c r="A33" s="1060"/>
      <c r="B33" s="1063"/>
      <c r="C33" s="1063"/>
      <c r="D33" s="717" t="s">
        <v>174</v>
      </c>
      <c r="E33" s="732">
        <v>0</v>
      </c>
      <c r="F33" s="732">
        <v>4.5</v>
      </c>
      <c r="G33" s="733">
        <v>286.14999999999998</v>
      </c>
    </row>
    <row r="34" spans="1:7" ht="20.100000000000001" customHeight="1" x14ac:dyDescent="0.2">
      <c r="A34" s="1061"/>
      <c r="B34" s="1064"/>
      <c r="C34" s="1064"/>
      <c r="D34" s="718" t="s">
        <v>146</v>
      </c>
      <c r="E34" s="732">
        <v>0</v>
      </c>
      <c r="F34" s="732">
        <v>112.3</v>
      </c>
      <c r="G34" s="733">
        <v>2065.15</v>
      </c>
    </row>
    <row r="35" spans="1:7" ht="20.100000000000001" customHeight="1" x14ac:dyDescent="0.2">
      <c r="A35" s="1059">
        <v>314</v>
      </c>
      <c r="B35" s="1062" t="s">
        <v>28</v>
      </c>
      <c r="C35" s="1071" t="s">
        <v>265</v>
      </c>
      <c r="D35" s="736" t="s">
        <v>173</v>
      </c>
      <c r="E35" s="723">
        <v>18.600000000000001</v>
      </c>
      <c r="F35" s="723">
        <v>0</v>
      </c>
      <c r="G35" s="724">
        <v>0</v>
      </c>
    </row>
    <row r="36" spans="1:7" ht="20.100000000000001" customHeight="1" x14ac:dyDescent="0.2">
      <c r="A36" s="1060"/>
      <c r="B36" s="1063"/>
      <c r="C36" s="1072"/>
      <c r="D36" s="737" t="s">
        <v>174</v>
      </c>
      <c r="E36" s="726">
        <v>1</v>
      </c>
      <c r="F36" s="726">
        <v>0</v>
      </c>
      <c r="G36" s="727">
        <v>0</v>
      </c>
    </row>
    <row r="37" spans="1:7" ht="20.100000000000001" customHeight="1" x14ac:dyDescent="0.2">
      <c r="A37" s="1060"/>
      <c r="B37" s="1063"/>
      <c r="C37" s="1072"/>
      <c r="D37" s="737" t="s">
        <v>146</v>
      </c>
      <c r="E37" s="726">
        <v>19.600000000000001</v>
      </c>
      <c r="F37" s="726">
        <v>0</v>
      </c>
      <c r="G37" s="727">
        <v>0</v>
      </c>
    </row>
    <row r="38" spans="1:7" ht="20.100000000000001" customHeight="1" x14ac:dyDescent="0.2">
      <c r="A38" s="1060"/>
      <c r="B38" s="1063"/>
      <c r="C38" s="1072" t="s">
        <v>266</v>
      </c>
      <c r="D38" s="738" t="s">
        <v>173</v>
      </c>
      <c r="E38" s="726">
        <v>3</v>
      </c>
      <c r="F38" s="726">
        <v>42</v>
      </c>
      <c r="G38" s="727">
        <v>146.12</v>
      </c>
    </row>
    <row r="39" spans="1:7" ht="20.100000000000001" customHeight="1" x14ac:dyDescent="0.2">
      <c r="A39" s="1060"/>
      <c r="B39" s="1063"/>
      <c r="C39" s="1072"/>
      <c r="D39" s="737" t="s">
        <v>174</v>
      </c>
      <c r="E39" s="726">
        <v>26.5</v>
      </c>
      <c r="F39" s="726">
        <v>22</v>
      </c>
      <c r="G39" s="727">
        <v>10</v>
      </c>
    </row>
    <row r="40" spans="1:7" ht="20.100000000000001" customHeight="1" x14ac:dyDescent="0.2">
      <c r="A40" s="1060"/>
      <c r="B40" s="1063"/>
      <c r="C40" s="1073"/>
      <c r="D40" s="739" t="s">
        <v>146</v>
      </c>
      <c r="E40" s="734">
        <v>29.5</v>
      </c>
      <c r="F40" s="734">
        <v>64</v>
      </c>
      <c r="G40" s="735">
        <v>156.12</v>
      </c>
    </row>
    <row r="41" spans="1:7" ht="20.100000000000001" customHeight="1" x14ac:dyDescent="0.2">
      <c r="A41" s="1060"/>
      <c r="B41" s="1063"/>
      <c r="C41" s="1062" t="s">
        <v>147</v>
      </c>
      <c r="D41" s="713" t="s">
        <v>173</v>
      </c>
      <c r="E41" s="732">
        <v>21.6</v>
      </c>
      <c r="F41" s="732">
        <v>42</v>
      </c>
      <c r="G41" s="733">
        <v>146.12</v>
      </c>
    </row>
    <row r="42" spans="1:7" ht="20.100000000000001" customHeight="1" x14ac:dyDescent="0.2">
      <c r="A42" s="1060"/>
      <c r="B42" s="1063"/>
      <c r="C42" s="1063"/>
      <c r="D42" s="717" t="s">
        <v>174</v>
      </c>
      <c r="E42" s="732">
        <v>27.5</v>
      </c>
      <c r="F42" s="732">
        <v>22</v>
      </c>
      <c r="G42" s="733">
        <v>10</v>
      </c>
    </row>
    <row r="43" spans="1:7" ht="20.100000000000001" customHeight="1" x14ac:dyDescent="0.2">
      <c r="A43" s="1061"/>
      <c r="B43" s="1064"/>
      <c r="C43" s="1064"/>
      <c r="D43" s="718" t="s">
        <v>146</v>
      </c>
      <c r="E43" s="719">
        <v>49.1</v>
      </c>
      <c r="F43" s="719">
        <v>64</v>
      </c>
      <c r="G43" s="720">
        <v>156.12</v>
      </c>
    </row>
    <row r="44" spans="1:7" ht="20.100000000000001" customHeight="1" x14ac:dyDescent="0.2">
      <c r="A44" s="1059">
        <v>315</v>
      </c>
      <c r="B44" s="1062" t="s">
        <v>262</v>
      </c>
      <c r="C44" s="1071" t="s">
        <v>265</v>
      </c>
      <c r="D44" s="722" t="s">
        <v>173</v>
      </c>
      <c r="E44" s="723">
        <v>16</v>
      </c>
      <c r="F44" s="723">
        <v>0</v>
      </c>
      <c r="G44" s="724">
        <v>37</v>
      </c>
    </row>
    <row r="45" spans="1:7" ht="20.100000000000001" customHeight="1" x14ac:dyDescent="0.2">
      <c r="A45" s="1060"/>
      <c r="B45" s="1063"/>
      <c r="C45" s="1072"/>
      <c r="D45" s="725" t="s">
        <v>174</v>
      </c>
      <c r="E45" s="726">
        <v>1.6</v>
      </c>
      <c r="F45" s="726">
        <v>0</v>
      </c>
      <c r="G45" s="727">
        <v>2</v>
      </c>
    </row>
    <row r="46" spans="1:7" ht="20.100000000000001" customHeight="1" x14ac:dyDescent="0.2">
      <c r="A46" s="1060"/>
      <c r="B46" s="1063"/>
      <c r="C46" s="1072"/>
      <c r="D46" s="725" t="s">
        <v>146</v>
      </c>
      <c r="E46" s="726">
        <v>17.600000000000001</v>
      </c>
      <c r="F46" s="726">
        <v>0</v>
      </c>
      <c r="G46" s="727">
        <v>39</v>
      </c>
    </row>
    <row r="47" spans="1:7" ht="20.100000000000001" customHeight="1" x14ac:dyDescent="0.2">
      <c r="A47" s="1060"/>
      <c r="B47" s="1063"/>
      <c r="C47" s="1072" t="s">
        <v>266</v>
      </c>
      <c r="D47" s="728" t="s">
        <v>173</v>
      </c>
      <c r="E47" s="726">
        <v>37.1</v>
      </c>
      <c r="F47" s="726">
        <v>0</v>
      </c>
      <c r="G47" s="727">
        <v>56.169999999999995</v>
      </c>
    </row>
    <row r="48" spans="1:7" ht="20.100000000000001" customHeight="1" x14ac:dyDescent="0.2">
      <c r="A48" s="1060"/>
      <c r="B48" s="1063"/>
      <c r="C48" s="1072"/>
      <c r="D48" s="725" t="s">
        <v>174</v>
      </c>
      <c r="E48" s="726">
        <v>0.3</v>
      </c>
      <c r="F48" s="726">
        <v>0</v>
      </c>
      <c r="G48" s="727">
        <v>150.05000000000001</v>
      </c>
    </row>
    <row r="49" spans="1:7" ht="20.100000000000001" customHeight="1" x14ac:dyDescent="0.2">
      <c r="A49" s="1060"/>
      <c r="B49" s="1063"/>
      <c r="C49" s="1073"/>
      <c r="D49" s="729" t="s">
        <v>146</v>
      </c>
      <c r="E49" s="734">
        <v>37.4</v>
      </c>
      <c r="F49" s="734">
        <v>0</v>
      </c>
      <c r="G49" s="735">
        <v>206.22</v>
      </c>
    </row>
    <row r="50" spans="1:7" ht="20.100000000000001" customHeight="1" x14ac:dyDescent="0.2">
      <c r="A50" s="1060"/>
      <c r="B50" s="1063"/>
      <c r="C50" s="1062" t="s">
        <v>147</v>
      </c>
      <c r="D50" s="713" t="s">
        <v>173</v>
      </c>
      <c r="E50" s="732">
        <v>53.1</v>
      </c>
      <c r="F50" s="732">
        <v>0</v>
      </c>
      <c r="G50" s="733">
        <v>93.169999999999987</v>
      </c>
    </row>
    <row r="51" spans="1:7" ht="20.100000000000001" customHeight="1" x14ac:dyDescent="0.2">
      <c r="A51" s="1060"/>
      <c r="B51" s="1063"/>
      <c r="C51" s="1063"/>
      <c r="D51" s="717" t="s">
        <v>174</v>
      </c>
      <c r="E51" s="732">
        <v>1.9000000000000001</v>
      </c>
      <c r="F51" s="732">
        <v>0</v>
      </c>
      <c r="G51" s="733">
        <v>152.05000000000001</v>
      </c>
    </row>
    <row r="52" spans="1:7" ht="20.100000000000001" customHeight="1" x14ac:dyDescent="0.2">
      <c r="A52" s="1061"/>
      <c r="B52" s="1064"/>
      <c r="C52" s="1064"/>
      <c r="D52" s="718" t="s">
        <v>146</v>
      </c>
      <c r="E52" s="732">
        <v>55</v>
      </c>
      <c r="F52" s="732">
        <v>0</v>
      </c>
      <c r="G52" s="733">
        <v>245.22</v>
      </c>
    </row>
    <row r="53" spans="1:7" ht="20.100000000000001" customHeight="1" x14ac:dyDescent="0.2">
      <c r="A53" s="1059">
        <v>317</v>
      </c>
      <c r="B53" s="1062" t="s">
        <v>66</v>
      </c>
      <c r="C53" s="1071" t="s">
        <v>265</v>
      </c>
      <c r="D53" s="736" t="s">
        <v>173</v>
      </c>
      <c r="E53" s="723">
        <v>0</v>
      </c>
      <c r="F53" s="723">
        <v>38</v>
      </c>
      <c r="G53" s="724">
        <v>802</v>
      </c>
    </row>
    <row r="54" spans="1:7" ht="20.100000000000001" customHeight="1" x14ac:dyDescent="0.2">
      <c r="A54" s="1060"/>
      <c r="B54" s="1063"/>
      <c r="C54" s="1072"/>
      <c r="D54" s="737" t="s">
        <v>174</v>
      </c>
      <c r="E54" s="726">
        <v>0</v>
      </c>
      <c r="F54" s="726">
        <v>4</v>
      </c>
      <c r="G54" s="727">
        <v>23</v>
      </c>
    </row>
    <row r="55" spans="1:7" ht="20.100000000000001" customHeight="1" x14ac:dyDescent="0.2">
      <c r="A55" s="1060"/>
      <c r="B55" s="1063"/>
      <c r="C55" s="1072"/>
      <c r="D55" s="737" t="s">
        <v>146</v>
      </c>
      <c r="E55" s="726">
        <v>0</v>
      </c>
      <c r="F55" s="726">
        <v>42</v>
      </c>
      <c r="G55" s="727">
        <v>825</v>
      </c>
    </row>
    <row r="56" spans="1:7" ht="20.100000000000001" customHeight="1" x14ac:dyDescent="0.2">
      <c r="A56" s="1060"/>
      <c r="B56" s="1063"/>
      <c r="C56" s="1072" t="s">
        <v>266</v>
      </c>
      <c r="D56" s="738" t="s">
        <v>173</v>
      </c>
      <c r="E56" s="726">
        <v>0</v>
      </c>
      <c r="F56" s="726">
        <v>0</v>
      </c>
      <c r="G56" s="727">
        <v>19</v>
      </c>
    </row>
    <row r="57" spans="1:7" ht="20.100000000000001" customHeight="1" x14ac:dyDescent="0.2">
      <c r="A57" s="1060"/>
      <c r="B57" s="1063"/>
      <c r="C57" s="1072"/>
      <c r="D57" s="737" t="s">
        <v>174</v>
      </c>
      <c r="E57" s="726">
        <v>0</v>
      </c>
      <c r="F57" s="726">
        <v>0</v>
      </c>
      <c r="G57" s="727">
        <v>107.5</v>
      </c>
    </row>
    <row r="58" spans="1:7" ht="20.100000000000001" customHeight="1" x14ac:dyDescent="0.2">
      <c r="A58" s="1060"/>
      <c r="B58" s="1063"/>
      <c r="C58" s="1073"/>
      <c r="D58" s="739" t="s">
        <v>146</v>
      </c>
      <c r="E58" s="734">
        <v>0</v>
      </c>
      <c r="F58" s="734">
        <v>0</v>
      </c>
      <c r="G58" s="735">
        <v>126.5</v>
      </c>
    </row>
    <row r="59" spans="1:7" ht="20.100000000000001" customHeight="1" x14ac:dyDescent="0.2">
      <c r="A59" s="1060"/>
      <c r="B59" s="1063"/>
      <c r="C59" s="1062" t="s">
        <v>147</v>
      </c>
      <c r="D59" s="713" t="s">
        <v>173</v>
      </c>
      <c r="E59" s="732">
        <v>0</v>
      </c>
      <c r="F59" s="732">
        <v>38</v>
      </c>
      <c r="G59" s="733">
        <v>821</v>
      </c>
    </row>
    <row r="60" spans="1:7" ht="20.100000000000001" customHeight="1" x14ac:dyDescent="0.2">
      <c r="A60" s="1060"/>
      <c r="B60" s="1063"/>
      <c r="C60" s="1063"/>
      <c r="D60" s="717" t="s">
        <v>174</v>
      </c>
      <c r="E60" s="732">
        <v>0</v>
      </c>
      <c r="F60" s="732">
        <v>4</v>
      </c>
      <c r="G60" s="733">
        <v>130.5</v>
      </c>
    </row>
    <row r="61" spans="1:7" ht="20.100000000000001" customHeight="1" x14ac:dyDescent="0.2">
      <c r="A61" s="1061"/>
      <c r="B61" s="1064"/>
      <c r="C61" s="1064"/>
      <c r="D61" s="718" t="s">
        <v>146</v>
      </c>
      <c r="E61" s="732">
        <v>0</v>
      </c>
      <c r="F61" s="732">
        <v>42</v>
      </c>
      <c r="G61" s="733">
        <v>951.5</v>
      </c>
    </row>
    <row r="62" spans="1:7" ht="15.75" x14ac:dyDescent="0.2">
      <c r="A62" s="1059">
        <v>322</v>
      </c>
      <c r="B62" s="1062" t="s">
        <v>216</v>
      </c>
      <c r="C62" s="1071" t="s">
        <v>265</v>
      </c>
      <c r="D62" s="736" t="s">
        <v>173</v>
      </c>
      <c r="E62" s="723">
        <v>0</v>
      </c>
      <c r="F62" s="740">
        <v>0</v>
      </c>
      <c r="G62" s="724">
        <v>380</v>
      </c>
    </row>
    <row r="63" spans="1:7" ht="15.75" x14ac:dyDescent="0.2">
      <c r="A63" s="1060"/>
      <c r="B63" s="1063"/>
      <c r="C63" s="1072"/>
      <c r="D63" s="737" t="s">
        <v>174</v>
      </c>
      <c r="E63" s="726">
        <v>0</v>
      </c>
      <c r="F63" s="741">
        <v>0</v>
      </c>
      <c r="G63" s="727">
        <v>23</v>
      </c>
    </row>
    <row r="64" spans="1:7" ht="15.75" x14ac:dyDescent="0.2">
      <c r="A64" s="1060"/>
      <c r="B64" s="1063"/>
      <c r="C64" s="1072"/>
      <c r="D64" s="737" t="s">
        <v>146</v>
      </c>
      <c r="E64" s="726">
        <v>0</v>
      </c>
      <c r="F64" s="741">
        <v>0</v>
      </c>
      <c r="G64" s="727">
        <v>403</v>
      </c>
    </row>
    <row r="65" spans="1:8" ht="15.75" x14ac:dyDescent="0.2">
      <c r="A65" s="1060"/>
      <c r="B65" s="1063"/>
      <c r="C65" s="1072" t="s">
        <v>266</v>
      </c>
      <c r="D65" s="738" t="s">
        <v>173</v>
      </c>
      <c r="E65" s="726">
        <v>0</v>
      </c>
      <c r="F65" s="741">
        <v>0</v>
      </c>
      <c r="G65" s="727">
        <v>17</v>
      </c>
    </row>
    <row r="66" spans="1:8" ht="15.75" x14ac:dyDescent="0.2">
      <c r="A66" s="1060"/>
      <c r="B66" s="1063"/>
      <c r="C66" s="1072"/>
      <c r="D66" s="737" t="s">
        <v>174</v>
      </c>
      <c r="E66" s="726">
        <v>0</v>
      </c>
      <c r="F66" s="741">
        <v>0</v>
      </c>
      <c r="G66" s="727">
        <v>29</v>
      </c>
    </row>
    <row r="67" spans="1:8" ht="15.75" x14ac:dyDescent="0.2">
      <c r="A67" s="1060"/>
      <c r="B67" s="1063"/>
      <c r="C67" s="1073"/>
      <c r="D67" s="739" t="s">
        <v>146</v>
      </c>
      <c r="E67" s="734">
        <v>0</v>
      </c>
      <c r="F67" s="742">
        <v>0</v>
      </c>
      <c r="G67" s="735">
        <v>46</v>
      </c>
      <c r="H67" s="716"/>
    </row>
    <row r="68" spans="1:8" ht="15.75" x14ac:dyDescent="0.2">
      <c r="A68" s="1060"/>
      <c r="B68" s="1063"/>
      <c r="C68" s="1062" t="s">
        <v>147</v>
      </c>
      <c r="D68" s="713" t="s">
        <v>173</v>
      </c>
      <c r="E68" s="732">
        <v>0</v>
      </c>
      <c r="F68" s="732">
        <v>0</v>
      </c>
      <c r="G68" s="733">
        <v>397</v>
      </c>
    </row>
    <row r="69" spans="1:8" ht="15.75" x14ac:dyDescent="0.2">
      <c r="A69" s="1060"/>
      <c r="B69" s="1063"/>
      <c r="C69" s="1063"/>
      <c r="D69" s="717" t="s">
        <v>174</v>
      </c>
      <c r="E69" s="732">
        <v>0</v>
      </c>
      <c r="F69" s="732">
        <v>0</v>
      </c>
      <c r="G69" s="733">
        <v>52</v>
      </c>
    </row>
    <row r="70" spans="1:8" ht="15.75" x14ac:dyDescent="0.2">
      <c r="A70" s="1061"/>
      <c r="B70" s="1064"/>
      <c r="C70" s="1064"/>
      <c r="D70" s="718" t="s">
        <v>146</v>
      </c>
      <c r="E70" s="732">
        <v>0</v>
      </c>
      <c r="F70" s="732">
        <v>0</v>
      </c>
      <c r="G70" s="733">
        <v>449</v>
      </c>
    </row>
    <row r="71" spans="1:8" ht="15.75" x14ac:dyDescent="0.2">
      <c r="A71" s="1059">
        <v>327</v>
      </c>
      <c r="B71" s="1062" t="s">
        <v>217</v>
      </c>
      <c r="C71" s="1071" t="s">
        <v>265</v>
      </c>
      <c r="D71" s="736" t="s">
        <v>173</v>
      </c>
      <c r="E71" s="743">
        <v>39.9</v>
      </c>
      <c r="F71" s="723">
        <v>0</v>
      </c>
      <c r="G71" s="724">
        <v>35</v>
      </c>
    </row>
    <row r="72" spans="1:8" ht="15.75" x14ac:dyDescent="0.2">
      <c r="A72" s="1060"/>
      <c r="B72" s="1063"/>
      <c r="C72" s="1072"/>
      <c r="D72" s="737" t="s">
        <v>174</v>
      </c>
      <c r="E72" s="744">
        <v>3.1</v>
      </c>
      <c r="F72" s="726">
        <v>0</v>
      </c>
      <c r="G72" s="727">
        <v>0</v>
      </c>
    </row>
    <row r="73" spans="1:8" ht="15.75" x14ac:dyDescent="0.2">
      <c r="A73" s="1060"/>
      <c r="B73" s="1063"/>
      <c r="C73" s="1072"/>
      <c r="D73" s="737" t="s">
        <v>146</v>
      </c>
      <c r="E73" s="744">
        <v>43</v>
      </c>
      <c r="F73" s="726">
        <v>0</v>
      </c>
      <c r="G73" s="727">
        <v>35</v>
      </c>
    </row>
    <row r="74" spans="1:8" ht="15.75" x14ac:dyDescent="0.2">
      <c r="A74" s="1060"/>
      <c r="B74" s="1063"/>
      <c r="C74" s="1072" t="s">
        <v>266</v>
      </c>
      <c r="D74" s="738" t="s">
        <v>173</v>
      </c>
      <c r="E74" s="744">
        <v>3.1999999999999997</v>
      </c>
      <c r="F74" s="726">
        <v>23</v>
      </c>
      <c r="G74" s="727">
        <v>2</v>
      </c>
    </row>
    <row r="75" spans="1:8" ht="15.75" x14ac:dyDescent="0.2">
      <c r="A75" s="1060"/>
      <c r="B75" s="1063"/>
      <c r="C75" s="1072"/>
      <c r="D75" s="737" t="s">
        <v>174</v>
      </c>
      <c r="E75" s="744">
        <v>0</v>
      </c>
      <c r="F75" s="726">
        <v>0</v>
      </c>
      <c r="G75" s="727">
        <v>0</v>
      </c>
    </row>
    <row r="76" spans="1:8" ht="15.75" x14ac:dyDescent="0.2">
      <c r="A76" s="1060"/>
      <c r="B76" s="1063"/>
      <c r="C76" s="1073"/>
      <c r="D76" s="739" t="s">
        <v>146</v>
      </c>
      <c r="E76" s="745">
        <v>3.1999999999999997</v>
      </c>
      <c r="F76" s="734">
        <v>23</v>
      </c>
      <c r="G76" s="735">
        <v>2</v>
      </c>
    </row>
    <row r="77" spans="1:8" ht="15.75" x14ac:dyDescent="0.2">
      <c r="A77" s="1060"/>
      <c r="B77" s="1063"/>
      <c r="C77" s="1062" t="s">
        <v>147</v>
      </c>
      <c r="D77" s="713" t="s">
        <v>173</v>
      </c>
      <c r="E77" s="732">
        <v>43.1</v>
      </c>
      <c r="F77" s="732">
        <v>23</v>
      </c>
      <c r="G77" s="733">
        <v>37</v>
      </c>
    </row>
    <row r="78" spans="1:8" ht="15.75" x14ac:dyDescent="0.2">
      <c r="A78" s="1060"/>
      <c r="B78" s="1063"/>
      <c r="C78" s="1063"/>
      <c r="D78" s="717" t="s">
        <v>174</v>
      </c>
      <c r="E78" s="732">
        <v>3.1</v>
      </c>
      <c r="F78" s="732">
        <v>0</v>
      </c>
      <c r="G78" s="733">
        <v>0</v>
      </c>
    </row>
    <row r="79" spans="1:8" ht="15.75" x14ac:dyDescent="0.2">
      <c r="A79" s="1061"/>
      <c r="B79" s="1064"/>
      <c r="C79" s="1064"/>
      <c r="D79" s="718" t="s">
        <v>146</v>
      </c>
      <c r="E79" s="746">
        <v>46.2</v>
      </c>
      <c r="F79" s="746">
        <v>23</v>
      </c>
      <c r="G79" s="747">
        <v>37</v>
      </c>
    </row>
    <row r="80" spans="1:8" ht="15.75" x14ac:dyDescent="0.2">
      <c r="A80" s="1059">
        <v>329</v>
      </c>
      <c r="B80" s="1062" t="s">
        <v>263</v>
      </c>
      <c r="C80" s="1071" t="s">
        <v>265</v>
      </c>
      <c r="D80" s="722" t="s">
        <v>173</v>
      </c>
      <c r="E80" s="748">
        <v>15</v>
      </c>
      <c r="F80" s="748">
        <v>63</v>
      </c>
      <c r="G80" s="749">
        <v>0</v>
      </c>
    </row>
    <row r="81" spans="1:7" ht="15.75" x14ac:dyDescent="0.2">
      <c r="A81" s="1060"/>
      <c r="B81" s="1063"/>
      <c r="C81" s="1072"/>
      <c r="D81" s="725" t="s">
        <v>174</v>
      </c>
      <c r="E81" s="748">
        <v>0</v>
      </c>
      <c r="F81" s="748">
        <v>0</v>
      </c>
      <c r="G81" s="749">
        <v>0</v>
      </c>
    </row>
    <row r="82" spans="1:7" ht="15.75" x14ac:dyDescent="0.2">
      <c r="A82" s="1060"/>
      <c r="B82" s="1063"/>
      <c r="C82" s="1072"/>
      <c r="D82" s="725" t="s">
        <v>146</v>
      </c>
      <c r="E82" s="748">
        <v>15</v>
      </c>
      <c r="F82" s="748">
        <v>63</v>
      </c>
      <c r="G82" s="749">
        <v>0</v>
      </c>
    </row>
    <row r="83" spans="1:7" ht="15.75" x14ac:dyDescent="0.2">
      <c r="A83" s="1060"/>
      <c r="B83" s="1063"/>
      <c r="C83" s="1072" t="s">
        <v>266</v>
      </c>
      <c r="D83" s="728" t="s">
        <v>173</v>
      </c>
      <c r="E83" s="748">
        <v>0</v>
      </c>
      <c r="F83" s="748">
        <v>113</v>
      </c>
      <c r="G83" s="749">
        <v>0</v>
      </c>
    </row>
    <row r="84" spans="1:7" ht="15.75" x14ac:dyDescent="0.2">
      <c r="A84" s="1060"/>
      <c r="B84" s="1063"/>
      <c r="C84" s="1072"/>
      <c r="D84" s="725" t="s">
        <v>174</v>
      </c>
      <c r="E84" s="748">
        <v>0</v>
      </c>
      <c r="F84" s="748">
        <v>11</v>
      </c>
      <c r="G84" s="749">
        <v>2.5</v>
      </c>
    </row>
    <row r="85" spans="1:7" ht="15.75" x14ac:dyDescent="0.2">
      <c r="A85" s="1060"/>
      <c r="B85" s="1063"/>
      <c r="C85" s="1073"/>
      <c r="D85" s="729" t="s">
        <v>146</v>
      </c>
      <c r="E85" s="750">
        <v>0</v>
      </c>
      <c r="F85" s="750">
        <v>124</v>
      </c>
      <c r="G85" s="751">
        <v>2.5</v>
      </c>
    </row>
    <row r="86" spans="1:7" ht="15.75" x14ac:dyDescent="0.2">
      <c r="A86" s="1060"/>
      <c r="B86" s="1063"/>
      <c r="C86" s="1062" t="s">
        <v>147</v>
      </c>
      <c r="D86" s="713" t="s">
        <v>173</v>
      </c>
      <c r="E86" s="730">
        <v>15</v>
      </c>
      <c r="F86" s="752">
        <v>176</v>
      </c>
      <c r="G86" s="753">
        <v>0</v>
      </c>
    </row>
    <row r="87" spans="1:7" ht="15.75" x14ac:dyDescent="0.2">
      <c r="A87" s="1060"/>
      <c r="B87" s="1063"/>
      <c r="C87" s="1063"/>
      <c r="D87" s="717" t="s">
        <v>174</v>
      </c>
      <c r="E87" s="732">
        <v>0</v>
      </c>
      <c r="F87" s="752">
        <v>11</v>
      </c>
      <c r="G87" s="753">
        <v>2.5</v>
      </c>
    </row>
    <row r="88" spans="1:7" ht="15.75" x14ac:dyDescent="0.2">
      <c r="A88" s="1061"/>
      <c r="B88" s="1064"/>
      <c r="C88" s="1064"/>
      <c r="D88" s="718" t="s">
        <v>146</v>
      </c>
      <c r="E88" s="719">
        <v>15</v>
      </c>
      <c r="F88" s="746">
        <v>187</v>
      </c>
      <c r="G88" s="747">
        <v>2.5</v>
      </c>
    </row>
    <row r="89" spans="1:7" ht="15.75" x14ac:dyDescent="0.2">
      <c r="A89" s="1059">
        <v>333</v>
      </c>
      <c r="B89" s="1062" t="s">
        <v>220</v>
      </c>
      <c r="C89" s="1071" t="s">
        <v>265</v>
      </c>
      <c r="D89" s="722" t="s">
        <v>173</v>
      </c>
      <c r="E89" s="748">
        <v>71.25</v>
      </c>
      <c r="F89" s="748">
        <v>0</v>
      </c>
      <c r="G89" s="749">
        <v>362.3</v>
      </c>
    </row>
    <row r="90" spans="1:7" ht="15.75" x14ac:dyDescent="0.2">
      <c r="A90" s="1060"/>
      <c r="B90" s="1063"/>
      <c r="C90" s="1072"/>
      <c r="D90" s="725" t="s">
        <v>174</v>
      </c>
      <c r="E90" s="748">
        <v>0.75</v>
      </c>
      <c r="F90" s="748">
        <v>0</v>
      </c>
      <c r="G90" s="749">
        <v>3.7</v>
      </c>
    </row>
    <row r="91" spans="1:7" ht="15.75" x14ac:dyDescent="0.2">
      <c r="A91" s="1060"/>
      <c r="B91" s="1063"/>
      <c r="C91" s="1072"/>
      <c r="D91" s="725" t="s">
        <v>146</v>
      </c>
      <c r="E91" s="748">
        <v>72</v>
      </c>
      <c r="F91" s="748">
        <v>0</v>
      </c>
      <c r="G91" s="749">
        <v>366</v>
      </c>
    </row>
    <row r="92" spans="1:7" ht="15.75" x14ac:dyDescent="0.2">
      <c r="A92" s="1060"/>
      <c r="B92" s="1063"/>
      <c r="C92" s="1072" t="s">
        <v>266</v>
      </c>
      <c r="D92" s="728" t="s">
        <v>173</v>
      </c>
      <c r="E92" s="748">
        <v>0</v>
      </c>
      <c r="F92" s="748">
        <v>27</v>
      </c>
      <c r="G92" s="749">
        <v>6.3199999999999994</v>
      </c>
    </row>
    <row r="93" spans="1:7" ht="15.75" x14ac:dyDescent="0.2">
      <c r="A93" s="1060"/>
      <c r="B93" s="1063"/>
      <c r="C93" s="1072"/>
      <c r="D93" s="725" t="s">
        <v>174</v>
      </c>
      <c r="E93" s="748">
        <v>4</v>
      </c>
      <c r="F93" s="748">
        <v>0</v>
      </c>
      <c r="G93" s="749">
        <v>353.40999999999997</v>
      </c>
    </row>
    <row r="94" spans="1:7" ht="15.75" x14ac:dyDescent="0.2">
      <c r="A94" s="1060"/>
      <c r="B94" s="1063"/>
      <c r="C94" s="1073"/>
      <c r="D94" s="729" t="s">
        <v>146</v>
      </c>
      <c r="E94" s="750">
        <v>4</v>
      </c>
      <c r="F94" s="750">
        <v>27</v>
      </c>
      <c r="G94" s="751">
        <v>359.72999999999996</v>
      </c>
    </row>
    <row r="95" spans="1:7" ht="15.75" x14ac:dyDescent="0.2">
      <c r="A95" s="1060"/>
      <c r="B95" s="1063"/>
      <c r="C95" s="1062" t="s">
        <v>147</v>
      </c>
      <c r="D95" s="713" t="s">
        <v>173</v>
      </c>
      <c r="E95" s="730">
        <v>71.25</v>
      </c>
      <c r="F95" s="752">
        <v>27</v>
      </c>
      <c r="G95" s="753">
        <v>368.62</v>
      </c>
    </row>
    <row r="96" spans="1:7" ht="15.75" x14ac:dyDescent="0.2">
      <c r="A96" s="1060"/>
      <c r="B96" s="1063"/>
      <c r="C96" s="1063"/>
      <c r="D96" s="717" t="s">
        <v>174</v>
      </c>
      <c r="E96" s="732">
        <v>4.75</v>
      </c>
      <c r="F96" s="752">
        <v>0</v>
      </c>
      <c r="G96" s="753">
        <v>357.10999999999996</v>
      </c>
    </row>
    <row r="97" spans="1:12" ht="15.75" x14ac:dyDescent="0.2">
      <c r="A97" s="1061"/>
      <c r="B97" s="1064"/>
      <c r="C97" s="1064"/>
      <c r="D97" s="718" t="s">
        <v>146</v>
      </c>
      <c r="E97" s="719">
        <v>76</v>
      </c>
      <c r="F97" s="746">
        <v>27</v>
      </c>
      <c r="G97" s="747">
        <v>725.73</v>
      </c>
    </row>
    <row r="98" spans="1:12" ht="15.75" hidden="1" x14ac:dyDescent="0.2">
      <c r="A98" s="1059">
        <v>334</v>
      </c>
      <c r="B98" s="1062" t="s">
        <v>221</v>
      </c>
      <c r="C98" s="1071" t="s">
        <v>265</v>
      </c>
      <c r="D98" s="722" t="s">
        <v>173</v>
      </c>
      <c r="E98" s="748">
        <v>0</v>
      </c>
      <c r="F98" s="748">
        <v>0</v>
      </c>
      <c r="G98" s="749">
        <v>0</v>
      </c>
      <c r="L98" s="754"/>
    </row>
    <row r="99" spans="1:12" ht="15.75" hidden="1" x14ac:dyDescent="0.2">
      <c r="A99" s="1060"/>
      <c r="B99" s="1063"/>
      <c r="C99" s="1072"/>
      <c r="D99" s="725" t="s">
        <v>174</v>
      </c>
      <c r="E99" s="748">
        <v>0</v>
      </c>
      <c r="F99" s="748">
        <v>0</v>
      </c>
      <c r="G99" s="749">
        <v>0</v>
      </c>
      <c r="L99" s="754"/>
    </row>
    <row r="100" spans="1:12" ht="15.75" hidden="1" x14ac:dyDescent="0.2">
      <c r="A100" s="1060"/>
      <c r="B100" s="1063"/>
      <c r="C100" s="1072"/>
      <c r="D100" s="725" t="s">
        <v>146</v>
      </c>
      <c r="E100" s="748">
        <v>0</v>
      </c>
      <c r="F100" s="748">
        <v>0</v>
      </c>
      <c r="G100" s="749">
        <v>0</v>
      </c>
      <c r="L100" s="754"/>
    </row>
    <row r="101" spans="1:12" ht="15.75" hidden="1" x14ac:dyDescent="0.2">
      <c r="A101" s="1060"/>
      <c r="B101" s="1063"/>
      <c r="C101" s="1072" t="s">
        <v>266</v>
      </c>
      <c r="D101" s="728" t="s">
        <v>173</v>
      </c>
      <c r="E101" s="748">
        <v>0</v>
      </c>
      <c r="F101" s="748">
        <v>4</v>
      </c>
      <c r="G101" s="749">
        <v>0</v>
      </c>
    </row>
    <row r="102" spans="1:12" ht="15.75" hidden="1" x14ac:dyDescent="0.2">
      <c r="A102" s="1060"/>
      <c r="B102" s="1063"/>
      <c r="C102" s="1072"/>
      <c r="D102" s="725" t="s">
        <v>174</v>
      </c>
      <c r="E102" s="748">
        <v>0</v>
      </c>
      <c r="F102" s="748">
        <v>0</v>
      </c>
      <c r="G102" s="749">
        <v>30.4</v>
      </c>
    </row>
    <row r="103" spans="1:12" ht="15.75" hidden="1" x14ac:dyDescent="0.2">
      <c r="A103" s="1060"/>
      <c r="B103" s="1063"/>
      <c r="C103" s="1073"/>
      <c r="D103" s="729" t="s">
        <v>146</v>
      </c>
      <c r="E103" s="750">
        <v>0</v>
      </c>
      <c r="F103" s="750">
        <v>4</v>
      </c>
      <c r="G103" s="751">
        <v>30.4</v>
      </c>
    </row>
    <row r="104" spans="1:12" ht="15.75" x14ac:dyDescent="0.2">
      <c r="A104" s="1060"/>
      <c r="B104" s="1063"/>
      <c r="C104" s="1062" t="s">
        <v>266</v>
      </c>
      <c r="D104" s="713" t="s">
        <v>173</v>
      </c>
      <c r="E104" s="730">
        <v>0</v>
      </c>
      <c r="F104" s="752">
        <v>4</v>
      </c>
      <c r="G104" s="753">
        <v>0</v>
      </c>
    </row>
    <row r="105" spans="1:12" ht="15.75" x14ac:dyDescent="0.2">
      <c r="A105" s="1060"/>
      <c r="B105" s="1063"/>
      <c r="C105" s="1063"/>
      <c r="D105" s="717" t="s">
        <v>174</v>
      </c>
      <c r="E105" s="732">
        <v>0</v>
      </c>
      <c r="F105" s="752">
        <v>0</v>
      </c>
      <c r="G105" s="753">
        <v>30.4</v>
      </c>
    </row>
    <row r="106" spans="1:12" ht="15.75" x14ac:dyDescent="0.2">
      <c r="A106" s="1061"/>
      <c r="B106" s="1064"/>
      <c r="C106" s="1064"/>
      <c r="D106" s="718" t="s">
        <v>146</v>
      </c>
      <c r="E106" s="719">
        <v>0</v>
      </c>
      <c r="F106" s="746">
        <v>4</v>
      </c>
      <c r="G106" s="747">
        <v>30.4</v>
      </c>
    </row>
    <row r="107" spans="1:12" ht="15.75" x14ac:dyDescent="0.2">
      <c r="A107" s="1059">
        <v>335</v>
      </c>
      <c r="B107" s="1062" t="s">
        <v>222</v>
      </c>
      <c r="C107" s="1062" t="s">
        <v>266</v>
      </c>
      <c r="D107" s="713" t="s">
        <v>173</v>
      </c>
      <c r="E107" s="752">
        <v>0</v>
      </c>
      <c r="F107" s="752">
        <v>34</v>
      </c>
      <c r="G107" s="753">
        <v>25</v>
      </c>
    </row>
    <row r="108" spans="1:12" ht="15.75" x14ac:dyDescent="0.2">
      <c r="A108" s="1060"/>
      <c r="B108" s="1063"/>
      <c r="C108" s="1063"/>
      <c r="D108" s="717" t="s">
        <v>174</v>
      </c>
      <c r="E108" s="752">
        <v>56.6</v>
      </c>
      <c r="F108" s="752">
        <v>1</v>
      </c>
      <c r="G108" s="753">
        <v>181.28</v>
      </c>
    </row>
    <row r="109" spans="1:12" ht="15.75" x14ac:dyDescent="0.2">
      <c r="A109" s="1061"/>
      <c r="B109" s="1064"/>
      <c r="C109" s="1064"/>
      <c r="D109" s="718" t="s">
        <v>146</v>
      </c>
      <c r="E109" s="746">
        <v>56.6</v>
      </c>
      <c r="F109" s="746">
        <v>35</v>
      </c>
      <c r="G109" s="747">
        <v>206.28</v>
      </c>
    </row>
    <row r="110" spans="1:12" ht="15.75" x14ac:dyDescent="0.2">
      <c r="A110" s="1059">
        <v>336</v>
      </c>
      <c r="B110" s="1062" t="s">
        <v>223</v>
      </c>
      <c r="C110" s="1062" t="s">
        <v>266</v>
      </c>
      <c r="D110" s="713" t="s">
        <v>173</v>
      </c>
      <c r="E110" s="752">
        <v>0</v>
      </c>
      <c r="F110" s="752">
        <v>10</v>
      </c>
      <c r="G110" s="753">
        <v>2</v>
      </c>
    </row>
    <row r="111" spans="1:12" ht="15.75" x14ac:dyDescent="0.2">
      <c r="A111" s="1060"/>
      <c r="B111" s="1063"/>
      <c r="C111" s="1063"/>
      <c r="D111" s="717" t="s">
        <v>174</v>
      </c>
      <c r="E111" s="752">
        <v>17.399999999999999</v>
      </c>
      <c r="F111" s="752">
        <v>66</v>
      </c>
      <c r="G111" s="753">
        <v>63.809999999999995</v>
      </c>
    </row>
    <row r="112" spans="1:12" ht="15.75" x14ac:dyDescent="0.2">
      <c r="A112" s="1061"/>
      <c r="B112" s="1064"/>
      <c r="C112" s="1064"/>
      <c r="D112" s="718" t="s">
        <v>146</v>
      </c>
      <c r="E112" s="746">
        <v>17.399999999999999</v>
      </c>
      <c r="F112" s="746">
        <v>76</v>
      </c>
      <c r="G112" s="747">
        <v>65.81</v>
      </c>
    </row>
    <row r="113" spans="1:14" ht="15.75" x14ac:dyDescent="0.2">
      <c r="A113" s="1059">
        <v>344</v>
      </c>
      <c r="B113" s="1062" t="s">
        <v>226</v>
      </c>
      <c r="C113" s="1062" t="s">
        <v>266</v>
      </c>
      <c r="D113" s="713" t="s">
        <v>173</v>
      </c>
      <c r="E113" s="755">
        <v>8</v>
      </c>
      <c r="F113" s="755">
        <v>0</v>
      </c>
      <c r="G113" s="756">
        <v>0</v>
      </c>
    </row>
    <row r="114" spans="1:14" ht="15.75" x14ac:dyDescent="0.2">
      <c r="A114" s="1060"/>
      <c r="B114" s="1063"/>
      <c r="C114" s="1063"/>
      <c r="D114" s="717" t="s">
        <v>174</v>
      </c>
      <c r="E114" s="752">
        <v>0</v>
      </c>
      <c r="F114" s="752">
        <v>0</v>
      </c>
      <c r="G114" s="753">
        <v>0</v>
      </c>
    </row>
    <row r="115" spans="1:14" ht="15.75" x14ac:dyDescent="0.2">
      <c r="A115" s="1061"/>
      <c r="B115" s="1064"/>
      <c r="C115" s="1064"/>
      <c r="D115" s="718" t="s">
        <v>146</v>
      </c>
      <c r="E115" s="719">
        <v>8</v>
      </c>
      <c r="F115" s="719">
        <v>0</v>
      </c>
      <c r="G115" s="720">
        <v>0</v>
      </c>
      <c r="I115" s="716"/>
    </row>
    <row r="116" spans="1:14" ht="15.75" x14ac:dyDescent="0.2">
      <c r="A116" s="1059">
        <v>345</v>
      </c>
      <c r="B116" s="1062" t="s">
        <v>227</v>
      </c>
      <c r="C116" s="1062" t="s">
        <v>266</v>
      </c>
      <c r="D116" s="757" t="s">
        <v>173</v>
      </c>
      <c r="E116" s="730">
        <v>21.14</v>
      </c>
      <c r="F116" s="730">
        <v>0</v>
      </c>
      <c r="G116" s="731">
        <v>0</v>
      </c>
      <c r="I116" s="716"/>
    </row>
    <row r="117" spans="1:14" ht="15.75" x14ac:dyDescent="0.2">
      <c r="A117" s="1060"/>
      <c r="B117" s="1063"/>
      <c r="C117" s="1063"/>
      <c r="D117" s="717" t="s">
        <v>174</v>
      </c>
      <c r="E117" s="732">
        <v>0.74</v>
      </c>
      <c r="F117" s="732">
        <v>0</v>
      </c>
      <c r="G117" s="733">
        <v>2</v>
      </c>
      <c r="K117" s="758"/>
    </row>
    <row r="118" spans="1:14" ht="15.75" x14ac:dyDescent="0.2">
      <c r="A118" s="1061"/>
      <c r="B118" s="1064"/>
      <c r="C118" s="1064"/>
      <c r="D118" s="718" t="s">
        <v>146</v>
      </c>
      <c r="E118" s="732">
        <v>21.88</v>
      </c>
      <c r="F118" s="732">
        <v>0</v>
      </c>
      <c r="G118" s="733">
        <v>2</v>
      </c>
    </row>
    <row r="119" spans="1:14" ht="15.75" x14ac:dyDescent="0.2">
      <c r="A119" s="1059">
        <v>355</v>
      </c>
      <c r="B119" s="1062" t="s">
        <v>232</v>
      </c>
      <c r="C119" s="1062" t="s">
        <v>266</v>
      </c>
      <c r="D119" s="713" t="s">
        <v>173</v>
      </c>
      <c r="E119" s="730">
        <v>0</v>
      </c>
      <c r="F119" s="730">
        <v>0</v>
      </c>
      <c r="G119" s="731">
        <v>0</v>
      </c>
      <c r="J119" s="716"/>
      <c r="L119" s="716"/>
    </row>
    <row r="120" spans="1:14" ht="15.75" x14ac:dyDescent="0.2">
      <c r="A120" s="1060"/>
      <c r="B120" s="1063"/>
      <c r="C120" s="1063"/>
      <c r="D120" s="717" t="s">
        <v>174</v>
      </c>
      <c r="E120" s="732">
        <v>0.13</v>
      </c>
      <c r="F120" s="732">
        <v>0</v>
      </c>
      <c r="G120" s="733">
        <v>0.57999999999999996</v>
      </c>
      <c r="H120" s="1065"/>
      <c r="I120" s="1066"/>
      <c r="J120" s="716"/>
      <c r="L120" s="716"/>
    </row>
    <row r="121" spans="1:14" ht="15.75" x14ac:dyDescent="0.2">
      <c r="A121" s="1061"/>
      <c r="B121" s="1064"/>
      <c r="C121" s="1064"/>
      <c r="D121" s="717" t="s">
        <v>146</v>
      </c>
      <c r="E121" s="732">
        <v>0.13</v>
      </c>
      <c r="F121" s="732">
        <v>0</v>
      </c>
      <c r="G121" s="733">
        <v>0.57999999999999996</v>
      </c>
      <c r="H121" s="709"/>
      <c r="I121" s="716"/>
    </row>
    <row r="122" spans="1:14" s="759" customFormat="1" ht="15.75" x14ac:dyDescent="0.2">
      <c r="A122" s="1059">
        <v>377</v>
      </c>
      <c r="B122" s="1062" t="s">
        <v>346</v>
      </c>
      <c r="C122" s="1062" t="s">
        <v>266</v>
      </c>
      <c r="D122" s="757" t="s">
        <v>173</v>
      </c>
      <c r="E122" s="730">
        <v>0</v>
      </c>
      <c r="F122" s="730">
        <v>0</v>
      </c>
      <c r="G122" s="731">
        <v>0</v>
      </c>
    </row>
    <row r="123" spans="1:14" s="759" customFormat="1" ht="15.75" x14ac:dyDescent="0.2">
      <c r="A123" s="1060"/>
      <c r="B123" s="1063"/>
      <c r="C123" s="1063"/>
      <c r="D123" s="717" t="s">
        <v>174</v>
      </c>
      <c r="E123" s="732">
        <v>0</v>
      </c>
      <c r="F123" s="732">
        <v>0</v>
      </c>
      <c r="G123" s="733">
        <v>48.2</v>
      </c>
      <c r="H123" s="760"/>
      <c r="I123" s="760"/>
      <c r="J123" s="760"/>
      <c r="K123" s="760"/>
      <c r="L123" s="760"/>
      <c r="M123" s="760"/>
      <c r="N123" s="760"/>
    </row>
    <row r="124" spans="1:14" s="759" customFormat="1" ht="16.5" thickBot="1" x14ac:dyDescent="0.25">
      <c r="A124" s="1067"/>
      <c r="B124" s="1068"/>
      <c r="C124" s="1068"/>
      <c r="D124" s="718" t="s">
        <v>146</v>
      </c>
      <c r="E124" s="719">
        <v>0</v>
      </c>
      <c r="F124" s="719">
        <v>0</v>
      </c>
      <c r="G124" s="720">
        <v>48.2</v>
      </c>
      <c r="H124" s="1069"/>
      <c r="I124" s="1070"/>
      <c r="J124" s="1070"/>
      <c r="K124" s="1070"/>
      <c r="L124" s="1070"/>
      <c r="M124" s="1070"/>
      <c r="N124" s="1070"/>
    </row>
    <row r="125" spans="1:14" s="759" customFormat="1" ht="15.75" customHeight="1" x14ac:dyDescent="0.2">
      <c r="A125" s="1042" t="s">
        <v>148</v>
      </c>
      <c r="B125" s="1043"/>
      <c r="C125" s="1044"/>
      <c r="D125" s="761" t="s">
        <v>173</v>
      </c>
      <c r="E125" s="762">
        <v>160.75</v>
      </c>
      <c r="F125" s="763">
        <v>138.80000000000001</v>
      </c>
      <c r="G125" s="764">
        <v>2247.3000000000002</v>
      </c>
      <c r="H125" s="765"/>
      <c r="I125" s="765"/>
      <c r="J125" s="766"/>
      <c r="K125" s="766"/>
      <c r="L125" s="766"/>
      <c r="M125" s="766"/>
      <c r="N125" s="766"/>
    </row>
    <row r="126" spans="1:14" ht="15.75" customHeight="1" x14ac:dyDescent="0.2">
      <c r="A126" s="1045"/>
      <c r="B126" s="1046"/>
      <c r="C126" s="1047"/>
      <c r="D126" s="725" t="s">
        <v>174</v>
      </c>
      <c r="E126" s="752">
        <v>6.45</v>
      </c>
      <c r="F126" s="752">
        <v>8.5</v>
      </c>
      <c r="G126" s="753">
        <v>52.7</v>
      </c>
    </row>
    <row r="127" spans="1:14" ht="15.75" x14ac:dyDescent="0.2">
      <c r="A127" s="1048"/>
      <c r="B127" s="1049"/>
      <c r="C127" s="1050"/>
      <c r="D127" s="718" t="s">
        <v>146</v>
      </c>
      <c r="E127" s="746">
        <v>167.2</v>
      </c>
      <c r="F127" s="746">
        <v>147.30000000000001</v>
      </c>
      <c r="G127" s="747">
        <v>2300</v>
      </c>
    </row>
    <row r="128" spans="1:14" ht="15.75" x14ac:dyDescent="0.2">
      <c r="A128" s="1051" t="s">
        <v>266</v>
      </c>
      <c r="B128" s="1052"/>
      <c r="C128" s="1053"/>
      <c r="D128" s="728" t="s">
        <v>173</v>
      </c>
      <c r="E128" s="730">
        <v>75.44</v>
      </c>
      <c r="F128" s="730">
        <v>351.5</v>
      </c>
      <c r="G128" s="756">
        <v>1706.61</v>
      </c>
    </row>
    <row r="129" spans="1:7" ht="15.75" customHeight="1" x14ac:dyDescent="0.2">
      <c r="A129" s="1045"/>
      <c r="B129" s="1046"/>
      <c r="C129" s="1047"/>
      <c r="D129" s="725" t="s">
        <v>174</v>
      </c>
      <c r="E129" s="732">
        <v>108.37599999999999</v>
      </c>
      <c r="F129" s="732">
        <v>107</v>
      </c>
      <c r="G129" s="733">
        <v>1285.08</v>
      </c>
    </row>
    <row r="130" spans="1:7" ht="16.5" customHeight="1" thickBot="1" x14ac:dyDescent="0.25">
      <c r="A130" s="1054"/>
      <c r="B130" s="1055"/>
      <c r="C130" s="1056"/>
      <c r="D130" s="717" t="s">
        <v>146</v>
      </c>
      <c r="E130" s="746">
        <v>183.81599999999997</v>
      </c>
      <c r="F130" s="746">
        <v>458.5</v>
      </c>
      <c r="G130" s="747">
        <v>2991.6899999999996</v>
      </c>
    </row>
    <row r="131" spans="1:7" ht="15.75" x14ac:dyDescent="0.25">
      <c r="A131" s="1042" t="s">
        <v>147</v>
      </c>
      <c r="B131" s="1043"/>
      <c r="C131" s="1044"/>
      <c r="D131" s="779" t="s">
        <v>173</v>
      </c>
      <c r="E131" s="767">
        <v>236.19</v>
      </c>
      <c r="F131" s="767">
        <v>490.3</v>
      </c>
      <c r="G131" s="768">
        <v>3953.91</v>
      </c>
    </row>
    <row r="132" spans="1:7" ht="15.75" x14ac:dyDescent="0.25">
      <c r="A132" s="1045"/>
      <c r="B132" s="1046"/>
      <c r="C132" s="1047"/>
      <c r="D132" s="717" t="s">
        <v>174</v>
      </c>
      <c r="E132" s="769">
        <v>114.82599999999999</v>
      </c>
      <c r="F132" s="769">
        <v>115.5</v>
      </c>
      <c r="G132" s="770">
        <v>1337.78</v>
      </c>
    </row>
    <row r="133" spans="1:7" ht="16.5" thickBot="1" x14ac:dyDescent="0.3">
      <c r="A133" s="1054"/>
      <c r="B133" s="1055"/>
      <c r="C133" s="1056"/>
      <c r="D133" s="771" t="s">
        <v>146</v>
      </c>
      <c r="E133" s="772">
        <v>351.01599999999996</v>
      </c>
      <c r="F133" s="773">
        <v>605.79999999999995</v>
      </c>
      <c r="G133" s="774">
        <v>5291.69</v>
      </c>
    </row>
    <row r="134" spans="1:7" x14ac:dyDescent="0.2">
      <c r="A134" s="1057"/>
      <c r="B134" s="1057"/>
      <c r="C134" s="1057"/>
      <c r="D134" s="1057"/>
      <c r="E134" s="1057"/>
      <c r="F134" s="1057"/>
      <c r="G134" s="1057"/>
    </row>
    <row r="135" spans="1:7" x14ac:dyDescent="0.2">
      <c r="A135" s="1058" t="s">
        <v>387</v>
      </c>
      <c r="B135" s="1058"/>
      <c r="C135" s="1058"/>
      <c r="D135" s="1058"/>
      <c r="E135" s="1058"/>
      <c r="F135" s="1058"/>
      <c r="G135" s="1058"/>
    </row>
    <row r="136" spans="1:7" ht="15.75" x14ac:dyDescent="0.2">
      <c r="A136" s="1039" t="s">
        <v>388</v>
      </c>
      <c r="B136" s="1039"/>
      <c r="C136" s="1039"/>
      <c r="D136" s="775"/>
      <c r="E136" s="776"/>
      <c r="F136" s="776"/>
      <c r="G136" s="776"/>
    </row>
    <row r="137" spans="1:7" ht="35.25" customHeight="1" x14ac:dyDescent="0.2">
      <c r="A137" s="1040" t="s">
        <v>389</v>
      </c>
      <c r="B137" s="1040"/>
      <c r="C137" s="1040"/>
      <c r="D137" s="1040"/>
      <c r="E137" s="1040"/>
      <c r="F137" s="1040"/>
      <c r="G137" s="1040"/>
    </row>
    <row r="138" spans="1:7" ht="32.25" customHeight="1" x14ac:dyDescent="0.2">
      <c r="A138" s="1041" t="s">
        <v>390</v>
      </c>
      <c r="B138" s="1041"/>
      <c r="C138" s="1041"/>
      <c r="D138" s="1041"/>
      <c r="E138" s="1041"/>
      <c r="F138" s="1041"/>
      <c r="G138" s="1041"/>
    </row>
    <row r="139" spans="1:7" ht="33.75" customHeight="1" x14ac:dyDescent="0.2">
      <c r="A139" s="1041" t="s">
        <v>423</v>
      </c>
      <c r="B139" s="1041"/>
      <c r="C139" s="1041"/>
      <c r="D139" s="1041"/>
      <c r="E139" s="1041"/>
      <c r="F139" s="1041"/>
      <c r="G139" s="1041"/>
    </row>
  </sheetData>
  <mergeCells count="96">
    <mergeCell ref="A1:B1"/>
    <mergeCell ref="A3:G3"/>
    <mergeCell ref="A6:B7"/>
    <mergeCell ref="C6:C7"/>
    <mergeCell ref="D6:D7"/>
    <mergeCell ref="E6:E7"/>
    <mergeCell ref="F6:F7"/>
    <mergeCell ref="G6:G7"/>
    <mergeCell ref="A8:A10"/>
    <mergeCell ref="B8:B10"/>
    <mergeCell ref="C8:C10"/>
    <mergeCell ref="A11:A13"/>
    <mergeCell ref="B11:B13"/>
    <mergeCell ref="C11:C13"/>
    <mergeCell ref="A14:A16"/>
    <mergeCell ref="B14:B16"/>
    <mergeCell ref="C14:C16"/>
    <mergeCell ref="A17:A25"/>
    <mergeCell ref="B17:B25"/>
    <mergeCell ref="C17:C19"/>
    <mergeCell ref="C20:C22"/>
    <mergeCell ref="C23:C25"/>
    <mergeCell ref="A26:A34"/>
    <mergeCell ref="B26:B34"/>
    <mergeCell ref="C26:C28"/>
    <mergeCell ref="C29:C31"/>
    <mergeCell ref="C32:C34"/>
    <mergeCell ref="A35:A43"/>
    <mergeCell ref="B35:B43"/>
    <mergeCell ref="C35:C37"/>
    <mergeCell ref="C38:C40"/>
    <mergeCell ref="C41:C43"/>
    <mergeCell ref="A44:A52"/>
    <mergeCell ref="B44:B52"/>
    <mergeCell ref="C44:C46"/>
    <mergeCell ref="C47:C49"/>
    <mergeCell ref="C50:C52"/>
    <mergeCell ref="A53:A61"/>
    <mergeCell ref="B53:B61"/>
    <mergeCell ref="C53:C55"/>
    <mergeCell ref="C56:C58"/>
    <mergeCell ref="C59:C61"/>
    <mergeCell ref="A62:A70"/>
    <mergeCell ref="B62:B70"/>
    <mergeCell ref="C62:C64"/>
    <mergeCell ref="C65:C67"/>
    <mergeCell ref="C68:C70"/>
    <mergeCell ref="A71:A79"/>
    <mergeCell ref="B71:B79"/>
    <mergeCell ref="C71:C73"/>
    <mergeCell ref="C74:C76"/>
    <mergeCell ref="C77:C79"/>
    <mergeCell ref="A80:A88"/>
    <mergeCell ref="B80:B88"/>
    <mergeCell ref="C80:C82"/>
    <mergeCell ref="C83:C85"/>
    <mergeCell ref="C86:C88"/>
    <mergeCell ref="A89:A97"/>
    <mergeCell ref="B89:B97"/>
    <mergeCell ref="C89:C91"/>
    <mergeCell ref="C92:C94"/>
    <mergeCell ref="C95:C97"/>
    <mergeCell ref="A98:A106"/>
    <mergeCell ref="B98:B106"/>
    <mergeCell ref="C98:C100"/>
    <mergeCell ref="C101:C103"/>
    <mergeCell ref="C104:C106"/>
    <mergeCell ref="A107:A109"/>
    <mergeCell ref="B107:B109"/>
    <mergeCell ref="C107:C109"/>
    <mergeCell ref="A110:A112"/>
    <mergeCell ref="B110:B112"/>
    <mergeCell ref="C110:C112"/>
    <mergeCell ref="A113:A115"/>
    <mergeCell ref="B113:B115"/>
    <mergeCell ref="C113:C115"/>
    <mergeCell ref="A116:A118"/>
    <mergeCell ref="B116:B118"/>
    <mergeCell ref="C116:C118"/>
    <mergeCell ref="A119:A121"/>
    <mergeCell ref="B119:B121"/>
    <mergeCell ref="C119:C121"/>
    <mergeCell ref="H120:I120"/>
    <mergeCell ref="A122:A124"/>
    <mergeCell ref="B122:B124"/>
    <mergeCell ref="C122:C124"/>
    <mergeCell ref="H124:N124"/>
    <mergeCell ref="A136:C136"/>
    <mergeCell ref="A137:G137"/>
    <mergeCell ref="A138:G138"/>
    <mergeCell ref="A139:G139"/>
    <mergeCell ref="A125:C127"/>
    <mergeCell ref="A128:C130"/>
    <mergeCell ref="A131:C133"/>
    <mergeCell ref="A134:G134"/>
    <mergeCell ref="A135:G135"/>
  </mergeCells>
  <phoneticPr fontId="59" type="noConversion"/>
  <pageMargins left="0.74803149606299213" right="0.43307086614173229" top="0.6692913385826772" bottom="0.62992125984251968" header="0.51181102362204722" footer="0.51181102362204722"/>
  <pageSetup paperSize="9" scale="45" orientation="portrait" useFirstPageNumber="1" r:id="rId1"/>
  <headerFooter alignWithMargins="0">
    <oddHeader>&amp;RTabulka č. 17
strana 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30" sqref="P30"/>
    </sheetView>
  </sheetViews>
  <sheetFormatPr defaultRowHeight="12.75" x14ac:dyDescent="0.2"/>
  <cols>
    <col min="1" max="1" width="31.28515625" style="781" customWidth="1"/>
    <col min="2" max="2" width="14.28515625" style="781" customWidth="1"/>
    <col min="3" max="6" width="17" style="781" customWidth="1"/>
    <col min="7" max="7" width="18.28515625" style="781" customWidth="1"/>
    <col min="8" max="8" width="9.7109375" style="783" customWidth="1"/>
    <col min="9" max="10" width="7.5703125" style="783" hidden="1" customWidth="1"/>
    <col min="11" max="11" width="15.28515625" style="781" customWidth="1"/>
    <col min="12" max="12" width="14" style="781" customWidth="1"/>
    <col min="13" max="16384" width="9.140625" style="781"/>
  </cols>
  <sheetData>
    <row r="1" spans="1:12" ht="15.75" x14ac:dyDescent="0.25">
      <c r="A1" s="405" t="s">
        <v>944</v>
      </c>
      <c r="H1" s="782" t="s">
        <v>967</v>
      </c>
    </row>
    <row r="2" spans="1:12" ht="4.5" customHeight="1" x14ac:dyDescent="0.2"/>
    <row r="3" spans="1:12" ht="15.75" x14ac:dyDescent="0.25">
      <c r="A3" s="784" t="s">
        <v>282</v>
      </c>
      <c r="B3" s="785"/>
      <c r="C3" s="785"/>
      <c r="D3" s="785"/>
      <c r="E3" s="785"/>
      <c r="F3" s="785"/>
      <c r="G3" s="785"/>
      <c r="H3" s="786"/>
    </row>
    <row r="4" spans="1:12" ht="16.5" thickBot="1" x14ac:dyDescent="0.3">
      <c r="F4" s="787"/>
      <c r="G4" s="929"/>
      <c r="H4" s="782"/>
    </row>
    <row r="5" spans="1:12" ht="38.25" customHeight="1" thickTop="1" thickBot="1" x14ac:dyDescent="0.25">
      <c r="A5" s="930" t="s">
        <v>261</v>
      </c>
      <c r="B5" s="931" t="s">
        <v>354</v>
      </c>
      <c r="C5" s="932" t="s">
        <v>404</v>
      </c>
      <c r="D5" s="933" t="s">
        <v>785</v>
      </c>
      <c r="E5" s="933" t="s">
        <v>880</v>
      </c>
      <c r="F5" s="934" t="s">
        <v>786</v>
      </c>
      <c r="G5" s="932" t="s">
        <v>879</v>
      </c>
      <c r="H5" s="935" t="s">
        <v>939</v>
      </c>
      <c r="I5" s="788" t="s">
        <v>940</v>
      </c>
      <c r="J5" s="789" t="s">
        <v>941</v>
      </c>
      <c r="K5" s="790"/>
    </row>
    <row r="6" spans="1:12" ht="15.75" customHeight="1" x14ac:dyDescent="0.2">
      <c r="A6" s="936" t="s">
        <v>288</v>
      </c>
      <c r="B6" s="791">
        <f>B7+B8</f>
        <v>25348495.539999999</v>
      </c>
      <c r="C6" s="791">
        <f t="shared" ref="C6:G6" si="0">C7+C8</f>
        <v>62486218</v>
      </c>
      <c r="D6" s="791">
        <f t="shared" si="0"/>
        <v>76370186</v>
      </c>
      <c r="E6" s="791">
        <f t="shared" si="0"/>
        <v>52475591</v>
      </c>
      <c r="F6" s="791">
        <f t="shared" si="0"/>
        <v>65506346</v>
      </c>
      <c r="G6" s="791">
        <f t="shared" si="0"/>
        <v>67946412</v>
      </c>
      <c r="H6" s="792">
        <f>ROUND(G6/F6*100,1)</f>
        <v>103.7</v>
      </c>
      <c r="I6" s="793"/>
      <c r="J6" s="794"/>
      <c r="K6" s="795"/>
      <c r="L6" s="795"/>
    </row>
    <row r="7" spans="1:12" ht="15.75" customHeight="1" x14ac:dyDescent="0.2">
      <c r="A7" s="937" t="s">
        <v>289</v>
      </c>
      <c r="B7" s="796">
        <v>25348495.539999999</v>
      </c>
      <c r="C7" s="796">
        <v>62486218</v>
      </c>
      <c r="D7" s="796">
        <v>76370186</v>
      </c>
      <c r="E7" s="796">
        <v>52475591</v>
      </c>
      <c r="F7" s="796">
        <v>65506346</v>
      </c>
      <c r="G7" s="796">
        <v>67946412</v>
      </c>
      <c r="H7" s="797">
        <f>ROUND(G7/F7*100,1)</f>
        <v>103.7</v>
      </c>
      <c r="I7" s="797">
        <f>ROUND(G7/F7*100,1)</f>
        <v>103.7</v>
      </c>
      <c r="J7" s="798" t="e">
        <f>ROUND(#REF!/G7*100,1)</f>
        <v>#REF!</v>
      </c>
      <c r="K7" s="795"/>
      <c r="L7" s="795"/>
    </row>
    <row r="8" spans="1:12" ht="15.75" customHeight="1" x14ac:dyDescent="0.2">
      <c r="A8" s="938" t="s">
        <v>290</v>
      </c>
      <c r="B8" s="800">
        <v>0</v>
      </c>
      <c r="C8" s="800">
        <v>0</v>
      </c>
      <c r="D8" s="800">
        <v>0</v>
      </c>
      <c r="E8" s="800">
        <v>0</v>
      </c>
      <c r="F8" s="800">
        <v>0</v>
      </c>
      <c r="G8" s="800">
        <v>0</v>
      </c>
      <c r="H8" s="801"/>
      <c r="I8" s="801">
        <v>0</v>
      </c>
      <c r="J8" s="802">
        <v>0</v>
      </c>
      <c r="K8" s="795"/>
      <c r="L8" s="795"/>
    </row>
    <row r="9" spans="1:12" ht="27" customHeight="1" x14ac:dyDescent="0.2">
      <c r="A9" s="939" t="s">
        <v>23</v>
      </c>
      <c r="B9" s="803">
        <v>0</v>
      </c>
      <c r="C9" s="803">
        <v>0</v>
      </c>
      <c r="D9" s="804">
        <f>D10+D11</f>
        <v>9986613</v>
      </c>
      <c r="E9" s="804">
        <f>E10</f>
        <v>25152000</v>
      </c>
      <c r="F9" s="805">
        <f t="shared" ref="F9:G9" si="1">F10+F11</f>
        <v>25336000</v>
      </c>
      <c r="G9" s="804">
        <f t="shared" si="1"/>
        <v>27870000</v>
      </c>
      <c r="H9" s="797">
        <f>ROUND(G9/F9*100,1)</f>
        <v>110</v>
      </c>
      <c r="I9" s="797">
        <f>ROUND(G9/F9*100,1)</f>
        <v>110</v>
      </c>
      <c r="J9" s="798" t="e">
        <f>ROUND(#REF!/G9*100,1)</f>
        <v>#REF!</v>
      </c>
      <c r="K9" s="795"/>
      <c r="L9" s="795"/>
    </row>
    <row r="10" spans="1:12" ht="15.75" customHeight="1" x14ac:dyDescent="0.2">
      <c r="A10" s="937" t="s">
        <v>289</v>
      </c>
      <c r="B10" s="806">
        <v>0</v>
      </c>
      <c r="C10" s="806">
        <v>0</v>
      </c>
      <c r="D10" s="796">
        <v>9986613</v>
      </c>
      <c r="E10" s="796">
        <v>25152000</v>
      </c>
      <c r="F10" s="796">
        <v>25336000</v>
      </c>
      <c r="G10" s="796">
        <v>27870000</v>
      </c>
      <c r="H10" s="797">
        <f>ROUND(G10/F10*100,1)</f>
        <v>110</v>
      </c>
      <c r="I10" s="797">
        <f>ROUND(G10/F10*100,1)</f>
        <v>110</v>
      </c>
      <c r="J10" s="798" t="e">
        <f>ROUND(#REF!/G10*100,1)</f>
        <v>#REF!</v>
      </c>
      <c r="K10" s="795"/>
      <c r="L10" s="795"/>
    </row>
    <row r="11" spans="1:12" ht="10.5" customHeight="1" x14ac:dyDescent="0.2">
      <c r="A11" s="938" t="s">
        <v>290</v>
      </c>
      <c r="B11" s="799">
        <v>0</v>
      </c>
      <c r="C11" s="799">
        <v>0</v>
      </c>
      <c r="D11" s="800">
        <v>0</v>
      </c>
      <c r="E11" s="800">
        <v>0</v>
      </c>
      <c r="F11" s="807">
        <v>0</v>
      </c>
      <c r="G11" s="800">
        <v>0</v>
      </c>
      <c r="H11" s="801"/>
      <c r="I11" s="801">
        <v>0</v>
      </c>
      <c r="J11" s="802">
        <v>0</v>
      </c>
      <c r="K11" s="795"/>
      <c r="L11" s="795"/>
    </row>
    <row r="12" spans="1:12" ht="15.75" customHeight="1" x14ac:dyDescent="0.2">
      <c r="A12" s="940" t="s">
        <v>24</v>
      </c>
      <c r="B12" s="804">
        <f t="shared" ref="B12:G12" si="2">B13+B14</f>
        <v>432981090.25</v>
      </c>
      <c r="C12" s="808">
        <f t="shared" si="2"/>
        <v>397053604</v>
      </c>
      <c r="D12" s="808">
        <f t="shared" si="2"/>
        <v>483263504</v>
      </c>
      <c r="E12" s="808">
        <f t="shared" si="2"/>
        <v>502546197</v>
      </c>
      <c r="F12" s="809">
        <f t="shared" si="2"/>
        <v>414486150</v>
      </c>
      <c r="G12" s="808">
        <f t="shared" si="2"/>
        <v>439363000</v>
      </c>
      <c r="H12" s="810">
        <f>ROUND(G12/F12*100,1)</f>
        <v>106</v>
      </c>
      <c r="I12" s="810">
        <f>ROUND(G12/F12*100,1)</f>
        <v>106</v>
      </c>
      <c r="J12" s="811" t="e">
        <f>ROUND(#REF!/G12*100,1)</f>
        <v>#REF!</v>
      </c>
      <c r="K12" s="795"/>
      <c r="L12" s="795"/>
    </row>
    <row r="13" spans="1:12" ht="15.75" customHeight="1" x14ac:dyDescent="0.2">
      <c r="A13" s="937" t="s">
        <v>289</v>
      </c>
      <c r="B13" s="796">
        <v>89991300.920000002</v>
      </c>
      <c r="C13" s="796">
        <v>99136106</v>
      </c>
      <c r="D13" s="796">
        <v>97537368</v>
      </c>
      <c r="E13" s="796">
        <v>104709278</v>
      </c>
      <c r="F13" s="796">
        <v>106123000</v>
      </c>
      <c r="G13" s="796">
        <v>106123000</v>
      </c>
      <c r="H13" s="797">
        <f>ROUND(G13/F13*100,1)</f>
        <v>100</v>
      </c>
      <c r="I13" s="797">
        <f>ROUND(G13/F13*100,1)</f>
        <v>100</v>
      </c>
      <c r="J13" s="798" t="e">
        <f>ROUND(#REF!/G13*100,1)</f>
        <v>#REF!</v>
      </c>
      <c r="K13" s="795"/>
      <c r="L13" s="795"/>
    </row>
    <row r="14" spans="1:12" ht="15.75" customHeight="1" x14ac:dyDescent="0.2">
      <c r="A14" s="938" t="s">
        <v>290</v>
      </c>
      <c r="B14" s="800">
        <v>342989789.32999998</v>
      </c>
      <c r="C14" s="800">
        <v>297917498</v>
      </c>
      <c r="D14" s="800">
        <v>385726136</v>
      </c>
      <c r="E14" s="800">
        <v>397836919</v>
      </c>
      <c r="F14" s="800">
        <v>308363150</v>
      </c>
      <c r="G14" s="800">
        <v>333240000</v>
      </c>
      <c r="H14" s="801">
        <f>ROUND(G14/F14*100,1)</f>
        <v>108.1</v>
      </c>
      <c r="I14" s="801">
        <v>0</v>
      </c>
      <c r="J14" s="802">
        <v>0</v>
      </c>
      <c r="K14" s="795"/>
      <c r="L14" s="795"/>
    </row>
    <row r="15" spans="1:12" ht="24.75" customHeight="1" x14ac:dyDescent="0.2">
      <c r="A15" s="941" t="s">
        <v>27</v>
      </c>
      <c r="B15" s="814">
        <v>0</v>
      </c>
      <c r="C15" s="814">
        <v>0</v>
      </c>
      <c r="D15" s="804">
        <f>D16+D17</f>
        <v>9977391</v>
      </c>
      <c r="E15" s="804">
        <f>E16+E17</f>
        <v>59966498</v>
      </c>
      <c r="F15" s="805">
        <f t="shared" ref="F15:G15" si="3">F16+F17</f>
        <v>80000000</v>
      </c>
      <c r="G15" s="804">
        <f t="shared" si="3"/>
        <v>90000000</v>
      </c>
      <c r="H15" s="810">
        <f>ROUND(G15/F15*100,1)</f>
        <v>112.5</v>
      </c>
      <c r="I15" s="810">
        <f>ROUND(G15/F15*100,1)</f>
        <v>112.5</v>
      </c>
      <c r="J15" s="811" t="e">
        <f>ROUND(#REF!/G15*100,1)</f>
        <v>#REF!</v>
      </c>
      <c r="K15" s="795"/>
      <c r="L15" s="795"/>
    </row>
    <row r="16" spans="1:12" ht="15.75" customHeight="1" x14ac:dyDescent="0.2">
      <c r="A16" s="937" t="s">
        <v>289</v>
      </c>
      <c r="B16" s="812">
        <v>0</v>
      </c>
      <c r="C16" s="812">
        <v>0</v>
      </c>
      <c r="D16" s="796">
        <v>9977391</v>
      </c>
      <c r="E16" s="796">
        <v>59966498</v>
      </c>
      <c r="F16" s="796">
        <v>80000000</v>
      </c>
      <c r="G16" s="796">
        <v>90000000</v>
      </c>
      <c r="H16" s="797">
        <f>ROUND(G16/F16*100,1)</f>
        <v>112.5</v>
      </c>
      <c r="I16" s="797">
        <f>ROUND(G16/F16*100,1)</f>
        <v>112.5</v>
      </c>
      <c r="J16" s="798" t="e">
        <f>ROUND(#REF!/G16*100,1)</f>
        <v>#REF!</v>
      </c>
      <c r="K16" s="795"/>
      <c r="L16" s="795"/>
    </row>
    <row r="17" spans="1:12" ht="15.75" customHeight="1" x14ac:dyDescent="0.2">
      <c r="A17" s="938" t="s">
        <v>290</v>
      </c>
      <c r="B17" s="813">
        <v>0</v>
      </c>
      <c r="C17" s="813">
        <v>0</v>
      </c>
      <c r="D17" s="800">
        <v>0</v>
      </c>
      <c r="E17" s="800">
        <v>0</v>
      </c>
      <c r="F17" s="807">
        <v>0</v>
      </c>
      <c r="G17" s="800">
        <v>0</v>
      </c>
      <c r="H17" s="801"/>
      <c r="I17" s="801">
        <v>0</v>
      </c>
      <c r="J17" s="802">
        <v>0</v>
      </c>
      <c r="K17" s="795"/>
      <c r="L17" s="795"/>
    </row>
    <row r="18" spans="1:12" ht="15.75" customHeight="1" x14ac:dyDescent="0.2">
      <c r="A18" s="940" t="s">
        <v>28</v>
      </c>
      <c r="B18" s="804">
        <f t="shared" ref="B18:G18" si="4">B19+B20</f>
        <v>419573711.33999997</v>
      </c>
      <c r="C18" s="808">
        <f t="shared" si="4"/>
        <v>364055447</v>
      </c>
      <c r="D18" s="808">
        <f t="shared" si="4"/>
        <v>640874187</v>
      </c>
      <c r="E18" s="808">
        <f t="shared" si="4"/>
        <v>640661661</v>
      </c>
      <c r="F18" s="808">
        <f t="shared" si="4"/>
        <v>798822402</v>
      </c>
      <c r="G18" s="808">
        <f t="shared" si="4"/>
        <v>846047000</v>
      </c>
      <c r="H18" s="810">
        <f>ROUND(G18/F18*100,1)</f>
        <v>105.9</v>
      </c>
      <c r="I18" s="810">
        <f>ROUND(G18/F18*100,1)</f>
        <v>105.9</v>
      </c>
      <c r="J18" s="811" t="e">
        <f>ROUND(#REF!/G18*100,1)</f>
        <v>#REF!</v>
      </c>
      <c r="K18" s="795"/>
      <c r="L18" s="795"/>
    </row>
    <row r="19" spans="1:12" ht="15.75" customHeight="1" x14ac:dyDescent="0.2">
      <c r="A19" s="937" t="s">
        <v>289</v>
      </c>
      <c r="B19" s="796">
        <v>47110182.259999998</v>
      </c>
      <c r="C19" s="796">
        <v>54002997</v>
      </c>
      <c r="D19" s="796">
        <v>48978693</v>
      </c>
      <c r="E19" s="796">
        <v>58194599</v>
      </c>
      <c r="F19" s="796">
        <v>146047000</v>
      </c>
      <c r="G19" s="796">
        <v>148828000</v>
      </c>
      <c r="H19" s="797">
        <f>ROUND(G19/F19*100,1)</f>
        <v>101.9</v>
      </c>
      <c r="I19" s="797">
        <f>ROUND(G19/F19*100,1)</f>
        <v>101.9</v>
      </c>
      <c r="J19" s="798" t="e">
        <f>ROUND(#REF!/G19*100,1)</f>
        <v>#REF!</v>
      </c>
      <c r="K19" s="795"/>
      <c r="L19" s="795"/>
    </row>
    <row r="20" spans="1:12" ht="15.75" customHeight="1" x14ac:dyDescent="0.2">
      <c r="A20" s="938" t="s">
        <v>290</v>
      </c>
      <c r="B20" s="800">
        <v>372463529.07999998</v>
      </c>
      <c r="C20" s="800">
        <v>310052450</v>
      </c>
      <c r="D20" s="800">
        <v>591895494</v>
      </c>
      <c r="E20" s="800">
        <v>582467062</v>
      </c>
      <c r="F20" s="807">
        <v>652775402</v>
      </c>
      <c r="G20" s="807">
        <v>697219000</v>
      </c>
      <c r="H20" s="801">
        <f>ROUND(G20/F20*100,1)</f>
        <v>106.8</v>
      </c>
      <c r="I20" s="801">
        <v>0</v>
      </c>
      <c r="J20" s="802">
        <v>0</v>
      </c>
      <c r="K20" s="795"/>
      <c r="L20" s="795"/>
    </row>
    <row r="21" spans="1:12" ht="27.75" customHeight="1" x14ac:dyDescent="0.2">
      <c r="A21" s="942" t="s">
        <v>29</v>
      </c>
      <c r="B21" s="804">
        <v>0</v>
      </c>
      <c r="C21" s="815">
        <v>0</v>
      </c>
      <c r="D21" s="815">
        <f>D22+D23</f>
        <v>153231534</v>
      </c>
      <c r="E21" s="816">
        <f t="shared" ref="E21:G21" si="5">E22+E23</f>
        <v>248590202</v>
      </c>
      <c r="F21" s="817">
        <f t="shared" si="5"/>
        <v>257600199</v>
      </c>
      <c r="G21" s="804">
        <f t="shared" si="5"/>
        <v>268619750</v>
      </c>
      <c r="H21" s="810">
        <f>ROUND(G21/F21*100,1)</f>
        <v>104.3</v>
      </c>
      <c r="I21" s="810">
        <f>ROUND(G21/F21*100,1)</f>
        <v>104.3</v>
      </c>
      <c r="J21" s="811" t="e">
        <f>ROUND(#REF!/G21*100,1)</f>
        <v>#REF!</v>
      </c>
      <c r="K21" s="795"/>
      <c r="L21" s="795"/>
    </row>
    <row r="22" spans="1:12" ht="15.75" customHeight="1" x14ac:dyDescent="0.2">
      <c r="A22" s="937" t="s">
        <v>289</v>
      </c>
      <c r="B22" s="796">
        <v>0</v>
      </c>
      <c r="C22" s="796">
        <v>0</v>
      </c>
      <c r="D22" s="796">
        <v>153231534</v>
      </c>
      <c r="E22" s="796">
        <v>248590202</v>
      </c>
      <c r="F22" s="796">
        <v>257600199</v>
      </c>
      <c r="G22" s="796">
        <v>268619750</v>
      </c>
      <c r="H22" s="797">
        <f>ROUND(G22/F22*100,1)</f>
        <v>104.3</v>
      </c>
      <c r="I22" s="797">
        <f>ROUND(G22/F22*100,1)</f>
        <v>104.3</v>
      </c>
      <c r="J22" s="798" t="e">
        <f>ROUND(#REF!/G22*100,1)</f>
        <v>#REF!</v>
      </c>
      <c r="K22" s="795"/>
      <c r="L22" s="795"/>
    </row>
    <row r="23" spans="1:12" ht="15.75" customHeight="1" x14ac:dyDescent="0.2">
      <c r="A23" s="938" t="s">
        <v>290</v>
      </c>
      <c r="B23" s="800">
        <v>0</v>
      </c>
      <c r="C23" s="800">
        <v>0</v>
      </c>
      <c r="D23" s="800">
        <v>0</v>
      </c>
      <c r="E23" s="800">
        <v>0</v>
      </c>
      <c r="F23" s="807">
        <v>0</v>
      </c>
      <c r="G23" s="800">
        <v>0</v>
      </c>
      <c r="H23" s="801"/>
      <c r="I23" s="801">
        <v>0</v>
      </c>
      <c r="J23" s="802">
        <v>0</v>
      </c>
      <c r="K23" s="795"/>
      <c r="L23" s="795"/>
    </row>
    <row r="24" spans="1:12" ht="15.75" customHeight="1" x14ac:dyDescent="0.2">
      <c r="A24" s="940" t="s">
        <v>291</v>
      </c>
      <c r="B24" s="804">
        <f t="shared" ref="B24:G24" si="6">B25+B26</f>
        <v>3642304285.4899998</v>
      </c>
      <c r="C24" s="808">
        <f t="shared" si="6"/>
        <v>3927443928</v>
      </c>
      <c r="D24" s="808">
        <f t="shared" si="6"/>
        <v>4107793016</v>
      </c>
      <c r="E24" s="808">
        <f t="shared" si="6"/>
        <v>4048479236</v>
      </c>
      <c r="F24" s="808">
        <f t="shared" si="6"/>
        <v>4390784794</v>
      </c>
      <c r="G24" s="808">
        <f t="shared" si="6"/>
        <v>4360546000</v>
      </c>
      <c r="H24" s="810">
        <f t="shared" ref="H24:H33" si="7">ROUND(G24/F24*100,1)</f>
        <v>99.3</v>
      </c>
      <c r="I24" s="810">
        <f>ROUND(G24/F24*100,1)</f>
        <v>99.3</v>
      </c>
      <c r="J24" s="811" t="e">
        <f>ROUND(#REF!/G24*100,1)</f>
        <v>#REF!</v>
      </c>
      <c r="K24" s="795"/>
      <c r="L24" s="795"/>
    </row>
    <row r="25" spans="1:12" ht="15.75" customHeight="1" x14ac:dyDescent="0.2">
      <c r="A25" s="937" t="s">
        <v>289</v>
      </c>
      <c r="B25" s="796">
        <v>80615409</v>
      </c>
      <c r="C25" s="796">
        <v>85581739</v>
      </c>
      <c r="D25" s="796">
        <v>85014654</v>
      </c>
      <c r="E25" s="796">
        <v>111054645</v>
      </c>
      <c r="F25" s="796">
        <v>109783000</v>
      </c>
      <c r="G25" s="796">
        <v>109783000</v>
      </c>
      <c r="H25" s="797">
        <f t="shared" si="7"/>
        <v>100</v>
      </c>
      <c r="I25" s="797">
        <f>ROUND(G25/F25*100,1)</f>
        <v>100</v>
      </c>
      <c r="J25" s="798" t="e">
        <f>ROUND(#REF!/G25*100,1)</f>
        <v>#REF!</v>
      </c>
      <c r="K25" s="795"/>
      <c r="L25" s="795"/>
    </row>
    <row r="26" spans="1:12" ht="15.75" customHeight="1" x14ac:dyDescent="0.2">
      <c r="A26" s="938" t="s">
        <v>290</v>
      </c>
      <c r="B26" s="800">
        <v>3561688876.4899998</v>
      </c>
      <c r="C26" s="800">
        <v>3841862189</v>
      </c>
      <c r="D26" s="800">
        <v>4022778362</v>
      </c>
      <c r="E26" s="800">
        <v>3937424591</v>
      </c>
      <c r="F26" s="807">
        <v>4281001794</v>
      </c>
      <c r="G26" s="807">
        <v>4250763000</v>
      </c>
      <c r="H26" s="797">
        <f t="shared" si="7"/>
        <v>99.3</v>
      </c>
      <c r="I26" s="797">
        <v>0</v>
      </c>
      <c r="J26" s="798">
        <v>0</v>
      </c>
      <c r="K26" s="795"/>
      <c r="L26" s="795"/>
    </row>
    <row r="27" spans="1:12" ht="21.75" customHeight="1" x14ac:dyDescent="0.2">
      <c r="A27" s="942" t="s">
        <v>216</v>
      </c>
      <c r="B27" s="804">
        <f t="shared" ref="B27:G27" si="8">B28+B31</f>
        <v>5291804921.54</v>
      </c>
      <c r="C27" s="808">
        <f t="shared" si="8"/>
        <v>640374977</v>
      </c>
      <c r="D27" s="808">
        <f t="shared" si="8"/>
        <v>1927225967.78</v>
      </c>
      <c r="E27" s="808">
        <f t="shared" si="8"/>
        <v>3821177947.6700001</v>
      </c>
      <c r="F27" s="808">
        <f t="shared" si="8"/>
        <v>2924604421</v>
      </c>
      <c r="G27" s="808">
        <f t="shared" si="8"/>
        <v>6462370333</v>
      </c>
      <c r="H27" s="810">
        <f t="shared" si="7"/>
        <v>221</v>
      </c>
      <c r="I27" s="819"/>
      <c r="J27" s="820"/>
      <c r="K27" s="795"/>
      <c r="L27" s="795"/>
    </row>
    <row r="28" spans="1:12" ht="15.75" customHeight="1" x14ac:dyDescent="0.2">
      <c r="A28" s="943" t="s">
        <v>357</v>
      </c>
      <c r="B28" s="804">
        <f t="shared" ref="B28:G28" si="9">B29+B30</f>
        <v>846268866.78999996</v>
      </c>
      <c r="C28" s="808">
        <f t="shared" si="9"/>
        <v>530619599</v>
      </c>
      <c r="D28" s="808">
        <f t="shared" si="9"/>
        <v>1094287924</v>
      </c>
      <c r="E28" s="808">
        <f t="shared" si="9"/>
        <v>1678200384</v>
      </c>
      <c r="F28" s="808">
        <f t="shared" si="9"/>
        <v>2049604421</v>
      </c>
      <c r="G28" s="808">
        <f t="shared" si="9"/>
        <v>2779037000</v>
      </c>
      <c r="H28" s="797">
        <f t="shared" si="7"/>
        <v>135.6</v>
      </c>
      <c r="I28" s="797">
        <f t="shared" ref="I28:I33" si="10">ROUND(G28/F28*100,1)</f>
        <v>135.6</v>
      </c>
      <c r="J28" s="798" t="e">
        <f>ROUND(#REF!/G28*100,1)</f>
        <v>#REF!</v>
      </c>
      <c r="K28" s="795"/>
      <c r="L28" s="795"/>
    </row>
    <row r="29" spans="1:12" ht="15.75" customHeight="1" x14ac:dyDescent="0.2">
      <c r="A29" s="937" t="s">
        <v>289</v>
      </c>
      <c r="B29" s="796">
        <v>486690817.25</v>
      </c>
      <c r="C29" s="796">
        <v>226348416</v>
      </c>
      <c r="D29" s="796">
        <v>252252172</v>
      </c>
      <c r="E29" s="796">
        <v>359333011</v>
      </c>
      <c r="F29" s="818">
        <v>442512710</v>
      </c>
      <c r="G29" s="796">
        <v>556787000</v>
      </c>
      <c r="H29" s="797">
        <f t="shared" si="7"/>
        <v>125.8</v>
      </c>
      <c r="I29" s="797">
        <f t="shared" si="10"/>
        <v>125.8</v>
      </c>
      <c r="J29" s="798" t="e">
        <f>ROUND(#REF!/G29*100,1)</f>
        <v>#REF!</v>
      </c>
      <c r="K29" s="795"/>
      <c r="L29" s="795"/>
    </row>
    <row r="30" spans="1:12" ht="15.75" customHeight="1" x14ac:dyDescent="0.2">
      <c r="A30" s="937" t="s">
        <v>290</v>
      </c>
      <c r="B30" s="796">
        <v>359578049.54000002</v>
      </c>
      <c r="C30" s="796">
        <v>304271183</v>
      </c>
      <c r="D30" s="796">
        <v>842035752</v>
      </c>
      <c r="E30" s="796">
        <v>1318867373</v>
      </c>
      <c r="F30" s="818">
        <v>1607091711</v>
      </c>
      <c r="G30" s="796">
        <v>2222250000</v>
      </c>
      <c r="H30" s="797">
        <f t="shared" si="7"/>
        <v>138.30000000000001</v>
      </c>
      <c r="I30" s="797">
        <f t="shared" si="10"/>
        <v>138.30000000000001</v>
      </c>
      <c r="J30" s="798" t="e">
        <f>ROUND(#REF!/G30*100,1)</f>
        <v>#REF!</v>
      </c>
      <c r="K30" s="795"/>
      <c r="L30" s="795"/>
    </row>
    <row r="31" spans="1:12" ht="15.75" customHeight="1" x14ac:dyDescent="0.2">
      <c r="A31" s="944" t="s">
        <v>358</v>
      </c>
      <c r="B31" s="821">
        <v>4445536054.75</v>
      </c>
      <c r="C31" s="821">
        <v>109755378</v>
      </c>
      <c r="D31" s="821">
        <v>832938043.77999997</v>
      </c>
      <c r="E31" s="821">
        <v>2142977563.6700001</v>
      </c>
      <c r="F31" s="821">
        <v>875000000</v>
      </c>
      <c r="G31" s="821">
        <v>3683333333</v>
      </c>
      <c r="H31" s="797">
        <f t="shared" si="7"/>
        <v>421</v>
      </c>
      <c r="I31" s="797">
        <f t="shared" si="10"/>
        <v>421</v>
      </c>
      <c r="J31" s="798">
        <v>0</v>
      </c>
      <c r="K31" s="795"/>
      <c r="L31" s="795"/>
    </row>
    <row r="32" spans="1:12" ht="15.75" customHeight="1" x14ac:dyDescent="0.2">
      <c r="A32" s="945" t="s">
        <v>217</v>
      </c>
      <c r="B32" s="814">
        <v>0</v>
      </c>
      <c r="C32" s="814">
        <v>0</v>
      </c>
      <c r="D32" s="804">
        <f>D33+D34</f>
        <v>15332946</v>
      </c>
      <c r="E32" s="804">
        <f>E33+E34</f>
        <v>50025520</v>
      </c>
      <c r="F32" s="805">
        <f t="shared" ref="F32:G32" si="11">F33+F34</f>
        <v>50000000</v>
      </c>
      <c r="G32" s="804">
        <f t="shared" si="11"/>
        <v>55000000</v>
      </c>
      <c r="H32" s="810">
        <f t="shared" si="7"/>
        <v>110</v>
      </c>
      <c r="I32" s="810">
        <f t="shared" si="10"/>
        <v>110</v>
      </c>
      <c r="J32" s="811" t="e">
        <f>ROUND(#REF!/G32*100,1)</f>
        <v>#REF!</v>
      </c>
      <c r="K32" s="795"/>
      <c r="L32" s="795"/>
    </row>
    <row r="33" spans="1:12" ht="15.75" customHeight="1" x14ac:dyDescent="0.2">
      <c r="A33" s="937" t="s">
        <v>289</v>
      </c>
      <c r="B33" s="812">
        <v>0</v>
      </c>
      <c r="C33" s="812">
        <v>0</v>
      </c>
      <c r="D33" s="796">
        <v>15332946</v>
      </c>
      <c r="E33" s="796">
        <v>50025520</v>
      </c>
      <c r="F33" s="796">
        <v>50000000</v>
      </c>
      <c r="G33" s="796">
        <v>55000000</v>
      </c>
      <c r="H33" s="797">
        <f t="shared" si="7"/>
        <v>110</v>
      </c>
      <c r="I33" s="797">
        <f t="shared" si="10"/>
        <v>110</v>
      </c>
      <c r="J33" s="798" t="e">
        <f>ROUND(#REF!/G33*100,1)</f>
        <v>#REF!</v>
      </c>
      <c r="K33" s="795"/>
      <c r="L33" s="795"/>
    </row>
    <row r="34" spans="1:12" ht="15.75" customHeight="1" x14ac:dyDescent="0.2">
      <c r="A34" s="938" t="s">
        <v>290</v>
      </c>
      <c r="B34" s="813">
        <v>0</v>
      </c>
      <c r="C34" s="813">
        <v>0</v>
      </c>
      <c r="D34" s="800">
        <v>0</v>
      </c>
      <c r="E34" s="800">
        <v>0</v>
      </c>
      <c r="F34" s="807">
        <v>0</v>
      </c>
      <c r="G34" s="800">
        <v>0</v>
      </c>
      <c r="H34" s="801"/>
      <c r="I34" s="801">
        <v>0</v>
      </c>
      <c r="J34" s="802">
        <v>0</v>
      </c>
      <c r="K34" s="795"/>
      <c r="L34" s="795"/>
    </row>
    <row r="35" spans="1:12" ht="15.75" customHeight="1" x14ac:dyDescent="0.2">
      <c r="A35" s="940" t="s">
        <v>263</v>
      </c>
      <c r="B35" s="804">
        <f t="shared" ref="B35:G35" si="12">B36+B37</f>
        <v>815597280</v>
      </c>
      <c r="C35" s="808">
        <f t="shared" si="12"/>
        <v>858044769</v>
      </c>
      <c r="D35" s="808">
        <f t="shared" si="12"/>
        <v>875396428</v>
      </c>
      <c r="E35" s="808">
        <f t="shared" si="12"/>
        <v>881842711</v>
      </c>
      <c r="F35" s="808">
        <f t="shared" si="12"/>
        <v>982682952</v>
      </c>
      <c r="G35" s="808">
        <f t="shared" si="12"/>
        <v>1010789000</v>
      </c>
      <c r="H35" s="810">
        <f t="shared" ref="H35:H48" si="13">ROUND(G35/F35*100,1)</f>
        <v>102.9</v>
      </c>
      <c r="I35" s="810">
        <f>ROUND(G35/F35*100,1)</f>
        <v>102.9</v>
      </c>
      <c r="J35" s="811" t="e">
        <f>ROUND(#REF!/G35*100,1)</f>
        <v>#REF!</v>
      </c>
      <c r="K35" s="795"/>
      <c r="L35" s="795"/>
    </row>
    <row r="36" spans="1:12" ht="15.75" customHeight="1" x14ac:dyDescent="0.2">
      <c r="A36" s="937" t="s">
        <v>289</v>
      </c>
      <c r="B36" s="796">
        <v>391680280</v>
      </c>
      <c r="C36" s="796">
        <v>394047631</v>
      </c>
      <c r="D36" s="796">
        <v>449918321</v>
      </c>
      <c r="E36" s="796">
        <v>456476328</v>
      </c>
      <c r="F36" s="796">
        <v>496451000</v>
      </c>
      <c r="G36" s="796">
        <v>520789000</v>
      </c>
      <c r="H36" s="797">
        <f t="shared" si="13"/>
        <v>104.9</v>
      </c>
      <c r="I36" s="797">
        <f>ROUND(G36/F36*100,1)</f>
        <v>104.9</v>
      </c>
      <c r="J36" s="798" t="e">
        <f>ROUND(#REF!/G36*100,1)</f>
        <v>#REF!</v>
      </c>
      <c r="K36" s="795"/>
      <c r="L36" s="795"/>
    </row>
    <row r="37" spans="1:12" ht="15.75" customHeight="1" x14ac:dyDescent="0.2">
      <c r="A37" s="938" t="s">
        <v>290</v>
      </c>
      <c r="B37" s="800">
        <v>423917000</v>
      </c>
      <c r="C37" s="800">
        <v>463997138</v>
      </c>
      <c r="D37" s="800">
        <v>425478107</v>
      </c>
      <c r="E37" s="800">
        <v>425366383</v>
      </c>
      <c r="F37" s="800">
        <v>486231952</v>
      </c>
      <c r="G37" s="800">
        <v>490000000</v>
      </c>
      <c r="H37" s="797">
        <f t="shared" si="13"/>
        <v>100.8</v>
      </c>
      <c r="I37" s="797">
        <v>0</v>
      </c>
      <c r="J37" s="798">
        <v>0</v>
      </c>
      <c r="K37" s="795"/>
      <c r="L37" s="795"/>
    </row>
    <row r="38" spans="1:12" ht="25.5" customHeight="1" x14ac:dyDescent="0.2">
      <c r="A38" s="942" t="s">
        <v>319</v>
      </c>
      <c r="B38" s="804">
        <f>B39+B42</f>
        <v>21686788124.91</v>
      </c>
      <c r="C38" s="808">
        <f>C39+C42</f>
        <v>15296759600</v>
      </c>
      <c r="D38" s="808">
        <f>D39+D42</f>
        <v>16690662806.93</v>
      </c>
      <c r="E38" s="808">
        <f t="shared" ref="E38:G38" si="14">E39+E42</f>
        <v>20996080942</v>
      </c>
      <c r="F38" s="808">
        <f t="shared" si="14"/>
        <v>19734339959</v>
      </c>
      <c r="G38" s="808">
        <f t="shared" si="14"/>
        <v>20958447944</v>
      </c>
      <c r="H38" s="810">
        <f t="shared" si="13"/>
        <v>106.2</v>
      </c>
      <c r="I38" s="819"/>
      <c r="J38" s="820"/>
      <c r="K38" s="795"/>
      <c r="L38" s="795"/>
    </row>
    <row r="39" spans="1:12" ht="25.5" customHeight="1" x14ac:dyDescent="0.2">
      <c r="A39" s="943" t="s">
        <v>357</v>
      </c>
      <c r="B39" s="804">
        <f t="shared" ref="B39:G39" si="15">B40+B41</f>
        <v>12007760720.49</v>
      </c>
      <c r="C39" s="808">
        <f t="shared" si="15"/>
        <v>12667559652</v>
      </c>
      <c r="D39" s="808">
        <f t="shared" si="15"/>
        <v>12998609232.85</v>
      </c>
      <c r="E39" s="808">
        <f t="shared" si="15"/>
        <v>14290245130</v>
      </c>
      <c r="F39" s="808">
        <f t="shared" si="15"/>
        <v>14613874459</v>
      </c>
      <c r="G39" s="808">
        <f t="shared" si="15"/>
        <v>14446977081</v>
      </c>
      <c r="H39" s="797">
        <f t="shared" si="13"/>
        <v>98.9</v>
      </c>
      <c r="I39" s="797">
        <f t="shared" ref="I39:I44" si="16">ROUND(G39/F39*100,1)</f>
        <v>98.9</v>
      </c>
      <c r="J39" s="798" t="e">
        <f>ROUND(#REF!/G39*100,1)</f>
        <v>#REF!</v>
      </c>
      <c r="K39" s="795"/>
      <c r="L39" s="795"/>
    </row>
    <row r="40" spans="1:12" ht="15.75" customHeight="1" x14ac:dyDescent="0.2">
      <c r="A40" s="937" t="s">
        <v>289</v>
      </c>
      <c r="B40" s="796">
        <v>8085446601.6300001</v>
      </c>
      <c r="C40" s="796">
        <v>7243012504</v>
      </c>
      <c r="D40" s="796">
        <v>7559380336.2600002</v>
      </c>
      <c r="E40" s="796">
        <v>9032854000</v>
      </c>
      <c r="F40" s="818">
        <v>9372444229</v>
      </c>
      <c r="G40" s="796">
        <v>9581467851</v>
      </c>
      <c r="H40" s="797">
        <f t="shared" si="13"/>
        <v>102.2</v>
      </c>
      <c r="I40" s="797">
        <f t="shared" si="16"/>
        <v>102.2</v>
      </c>
      <c r="J40" s="798" t="e">
        <f>ROUND(#REF!/G40*100,1)</f>
        <v>#REF!</v>
      </c>
      <c r="K40" s="795"/>
      <c r="L40" s="795"/>
    </row>
    <row r="41" spans="1:12" ht="15.75" customHeight="1" x14ac:dyDescent="0.2">
      <c r="A41" s="937" t="s">
        <v>290</v>
      </c>
      <c r="B41" s="796">
        <v>3922314118.8600001</v>
      </c>
      <c r="C41" s="796">
        <v>5424547148</v>
      </c>
      <c r="D41" s="796">
        <v>5439228896.5900002</v>
      </c>
      <c r="E41" s="796">
        <v>5257391130</v>
      </c>
      <c r="F41" s="818">
        <v>5241430230</v>
      </c>
      <c r="G41" s="796">
        <v>4865509230</v>
      </c>
      <c r="H41" s="797">
        <f t="shared" si="13"/>
        <v>92.8</v>
      </c>
      <c r="I41" s="797">
        <f t="shared" si="16"/>
        <v>92.8</v>
      </c>
      <c r="J41" s="798" t="e">
        <f>ROUND(#REF!/G41*100,1)</f>
        <v>#REF!</v>
      </c>
      <c r="K41" s="795"/>
      <c r="L41" s="795"/>
    </row>
    <row r="42" spans="1:12" ht="15.75" customHeight="1" x14ac:dyDescent="0.2">
      <c r="A42" s="944" t="s">
        <v>358</v>
      </c>
      <c r="B42" s="804">
        <v>9679027404.4200001</v>
      </c>
      <c r="C42" s="804">
        <v>2629199948</v>
      </c>
      <c r="D42" s="804">
        <v>3692053574.0799999</v>
      </c>
      <c r="E42" s="804">
        <v>6705835812</v>
      </c>
      <c r="F42" s="821">
        <v>5120465500</v>
      </c>
      <c r="G42" s="821">
        <v>6511470863</v>
      </c>
      <c r="H42" s="801">
        <f t="shared" si="13"/>
        <v>127.2</v>
      </c>
      <c r="I42" s="801">
        <f t="shared" si="16"/>
        <v>127.2</v>
      </c>
      <c r="J42" s="802">
        <v>0</v>
      </c>
      <c r="K42" s="795"/>
      <c r="L42" s="795"/>
    </row>
    <row r="43" spans="1:12" ht="15.75" customHeight="1" x14ac:dyDescent="0.2">
      <c r="A43" s="940" t="s">
        <v>221</v>
      </c>
      <c r="B43" s="816">
        <f>B44+B45</f>
        <v>469407688</v>
      </c>
      <c r="C43" s="823">
        <f>C44+C45</f>
        <v>375571758</v>
      </c>
      <c r="D43" s="823">
        <f>D44+D45</f>
        <v>388182239</v>
      </c>
      <c r="E43" s="824">
        <f t="shared" ref="E43:G43" si="17">E44+E45</f>
        <v>598107223</v>
      </c>
      <c r="F43" s="824">
        <f t="shared" si="17"/>
        <v>487296138</v>
      </c>
      <c r="G43" s="823">
        <f t="shared" si="17"/>
        <v>579854000</v>
      </c>
      <c r="H43" s="810">
        <f t="shared" si="13"/>
        <v>119</v>
      </c>
      <c r="I43" s="810">
        <f t="shared" si="16"/>
        <v>119</v>
      </c>
      <c r="J43" s="811" t="e">
        <f>ROUND(#REF!/G43*100,1)</f>
        <v>#REF!</v>
      </c>
      <c r="K43" s="795"/>
      <c r="L43" s="795"/>
    </row>
    <row r="44" spans="1:12" ht="15.75" customHeight="1" x14ac:dyDescent="0.2">
      <c r="A44" s="937" t="s">
        <v>289</v>
      </c>
      <c r="B44" s="796">
        <v>94763688</v>
      </c>
      <c r="C44" s="796">
        <v>100402758</v>
      </c>
      <c r="D44" s="796">
        <v>107055239</v>
      </c>
      <c r="E44" s="796">
        <v>99413223</v>
      </c>
      <c r="F44" s="796">
        <v>99696138</v>
      </c>
      <c r="G44" s="796">
        <v>94854000</v>
      </c>
      <c r="H44" s="797">
        <f t="shared" si="13"/>
        <v>95.1</v>
      </c>
      <c r="I44" s="797">
        <f t="shared" si="16"/>
        <v>95.1</v>
      </c>
      <c r="J44" s="798" t="e">
        <f>ROUND(#REF!/G44*100,1)</f>
        <v>#REF!</v>
      </c>
      <c r="K44" s="795"/>
      <c r="L44" s="795"/>
    </row>
    <row r="45" spans="1:12" ht="15.75" customHeight="1" x14ac:dyDescent="0.2">
      <c r="A45" s="937" t="s">
        <v>290</v>
      </c>
      <c r="B45" s="796">
        <v>374644000</v>
      </c>
      <c r="C45" s="796">
        <v>275169000</v>
      </c>
      <c r="D45" s="796">
        <v>281127000</v>
      </c>
      <c r="E45" s="796">
        <v>498694000</v>
      </c>
      <c r="F45" s="807">
        <v>387600000</v>
      </c>
      <c r="G45" s="800">
        <v>485000000</v>
      </c>
      <c r="H45" s="801">
        <f t="shared" si="13"/>
        <v>125.1</v>
      </c>
      <c r="I45" s="801">
        <v>0</v>
      </c>
      <c r="J45" s="802">
        <v>0</v>
      </c>
      <c r="K45" s="795"/>
      <c r="L45" s="795"/>
    </row>
    <row r="46" spans="1:12" ht="15.75" customHeight="1" x14ac:dyDescent="0.2">
      <c r="A46" s="946" t="s">
        <v>222</v>
      </c>
      <c r="B46" s="816">
        <f t="shared" ref="B46:G46" si="18">B47+B48</f>
        <v>1333473352.6199999</v>
      </c>
      <c r="C46" s="823">
        <f t="shared" si="18"/>
        <v>1190098792</v>
      </c>
      <c r="D46" s="823">
        <f t="shared" si="18"/>
        <v>1588405901</v>
      </c>
      <c r="E46" s="823">
        <f t="shared" si="18"/>
        <v>1821967590</v>
      </c>
      <c r="F46" s="823">
        <f t="shared" si="18"/>
        <v>1552100648</v>
      </c>
      <c r="G46" s="823">
        <f t="shared" si="18"/>
        <v>1710156512</v>
      </c>
      <c r="H46" s="810">
        <f t="shared" si="13"/>
        <v>110.2</v>
      </c>
      <c r="I46" s="810">
        <f>ROUND(G46/F46*100,1)</f>
        <v>110.2</v>
      </c>
      <c r="J46" s="811" t="e">
        <f>ROUND(#REF!/G46*100,1)</f>
        <v>#REF!</v>
      </c>
      <c r="K46" s="795"/>
      <c r="L46" s="795"/>
    </row>
    <row r="47" spans="1:12" ht="15.75" customHeight="1" x14ac:dyDescent="0.2">
      <c r="A47" s="937" t="s">
        <v>289</v>
      </c>
      <c r="B47" s="796">
        <v>428882632.62</v>
      </c>
      <c r="C47" s="796">
        <v>490352736</v>
      </c>
      <c r="D47" s="796">
        <v>611765354</v>
      </c>
      <c r="E47" s="796">
        <v>642781590</v>
      </c>
      <c r="F47" s="818">
        <v>502100648</v>
      </c>
      <c r="G47" s="796">
        <v>660156512</v>
      </c>
      <c r="H47" s="797">
        <f t="shared" si="13"/>
        <v>131.5</v>
      </c>
      <c r="I47" s="797">
        <f>ROUND(G47/F47*100,1)</f>
        <v>131.5</v>
      </c>
      <c r="J47" s="798" t="e">
        <f>ROUND(#REF!/G47*100,1)</f>
        <v>#REF!</v>
      </c>
      <c r="K47" s="795"/>
      <c r="L47" s="795"/>
    </row>
    <row r="48" spans="1:12" ht="15.75" customHeight="1" x14ac:dyDescent="0.2">
      <c r="A48" s="937" t="s">
        <v>290</v>
      </c>
      <c r="B48" s="796">
        <v>904590720</v>
      </c>
      <c r="C48" s="796">
        <v>699746056</v>
      </c>
      <c r="D48" s="796">
        <v>976640547</v>
      </c>
      <c r="E48" s="796">
        <v>1179186000</v>
      </c>
      <c r="F48" s="807">
        <v>1050000000</v>
      </c>
      <c r="G48" s="800">
        <v>1050000000</v>
      </c>
      <c r="H48" s="801">
        <f t="shared" si="13"/>
        <v>100</v>
      </c>
      <c r="I48" s="801">
        <v>0</v>
      </c>
      <c r="J48" s="802">
        <v>0</v>
      </c>
      <c r="K48" s="795"/>
      <c r="L48" s="795"/>
    </row>
    <row r="49" spans="1:12" ht="15.75" customHeight="1" x14ac:dyDescent="0.2">
      <c r="A49" s="946" t="s">
        <v>269</v>
      </c>
      <c r="B49" s="816">
        <f t="shared" ref="B49:E49" si="19">B50+B51</f>
        <v>7735827.5299999993</v>
      </c>
      <c r="C49" s="816">
        <f t="shared" si="19"/>
        <v>7890470</v>
      </c>
      <c r="D49" s="816">
        <f t="shared" si="19"/>
        <v>7050373</v>
      </c>
      <c r="E49" s="816">
        <f t="shared" si="19"/>
        <v>7231006</v>
      </c>
      <c r="F49" s="825">
        <v>0</v>
      </c>
      <c r="G49" s="816">
        <v>0</v>
      </c>
      <c r="H49" s="810"/>
      <c r="I49" s="810">
        <v>0</v>
      </c>
      <c r="J49" s="811">
        <v>0</v>
      </c>
      <c r="K49" s="795"/>
      <c r="L49" s="795"/>
    </row>
    <row r="50" spans="1:12" ht="15.75" customHeight="1" x14ac:dyDescent="0.2">
      <c r="A50" s="937" t="s">
        <v>289</v>
      </c>
      <c r="B50" s="796">
        <v>5480803.1699999999</v>
      </c>
      <c r="C50" s="796">
        <v>6682121</v>
      </c>
      <c r="D50" s="796">
        <v>5963120</v>
      </c>
      <c r="E50" s="796">
        <v>6170777</v>
      </c>
      <c r="F50" s="818">
        <v>0</v>
      </c>
      <c r="G50" s="796">
        <v>0</v>
      </c>
      <c r="H50" s="797"/>
      <c r="I50" s="797">
        <v>0</v>
      </c>
      <c r="J50" s="798">
        <v>0</v>
      </c>
      <c r="K50" s="795"/>
      <c r="L50" s="795"/>
    </row>
    <row r="51" spans="1:12" ht="15.75" customHeight="1" x14ac:dyDescent="0.2">
      <c r="A51" s="938" t="s">
        <v>290</v>
      </c>
      <c r="B51" s="800">
        <v>2255024.36</v>
      </c>
      <c r="C51" s="800">
        <v>1208349</v>
      </c>
      <c r="D51" s="800">
        <v>1087253</v>
      </c>
      <c r="E51" s="800">
        <v>1060229</v>
      </c>
      <c r="F51" s="807">
        <v>0</v>
      </c>
      <c r="G51" s="800">
        <v>0</v>
      </c>
      <c r="H51" s="801"/>
      <c r="I51" s="801">
        <v>0</v>
      </c>
      <c r="J51" s="802">
        <v>0</v>
      </c>
      <c r="K51" s="795"/>
      <c r="L51" s="795"/>
    </row>
    <row r="52" spans="1:12" ht="23.25" customHeight="1" x14ac:dyDescent="0.2">
      <c r="A52" s="947" t="s">
        <v>415</v>
      </c>
      <c r="B52" s="816">
        <v>0</v>
      </c>
      <c r="C52" s="826">
        <f>C54+C53</f>
        <v>2931128</v>
      </c>
      <c r="D52" s="816">
        <f>D54+D53</f>
        <v>4286063</v>
      </c>
      <c r="E52" s="816">
        <f>E54+E53</f>
        <v>7772729</v>
      </c>
      <c r="F52" s="825">
        <v>0</v>
      </c>
      <c r="G52" s="816">
        <v>0</v>
      </c>
      <c r="H52" s="810"/>
      <c r="I52" s="810">
        <v>0</v>
      </c>
      <c r="J52" s="811">
        <v>0</v>
      </c>
      <c r="K52" s="795"/>
      <c r="L52" s="795"/>
    </row>
    <row r="53" spans="1:12" ht="14.25" customHeight="1" x14ac:dyDescent="0.2">
      <c r="A53" s="948" t="s">
        <v>289</v>
      </c>
      <c r="B53" s="796">
        <v>0</v>
      </c>
      <c r="C53" s="827">
        <v>0</v>
      </c>
      <c r="D53" s="828">
        <v>0</v>
      </c>
      <c r="E53" s="815">
        <v>0</v>
      </c>
      <c r="F53" s="805">
        <v>0</v>
      </c>
      <c r="G53" s="804">
        <v>0</v>
      </c>
      <c r="H53" s="797"/>
      <c r="I53" s="797">
        <v>0</v>
      </c>
      <c r="J53" s="798">
        <v>0</v>
      </c>
      <c r="K53" s="795"/>
      <c r="L53" s="795"/>
    </row>
    <row r="54" spans="1:12" ht="15.75" customHeight="1" x14ac:dyDescent="0.2">
      <c r="A54" s="949" t="s">
        <v>290</v>
      </c>
      <c r="B54" s="800">
        <v>0</v>
      </c>
      <c r="C54" s="829">
        <v>2931128</v>
      </c>
      <c r="D54" s="828">
        <v>4286063</v>
      </c>
      <c r="E54" s="830">
        <v>7772729</v>
      </c>
      <c r="F54" s="831">
        <v>0</v>
      </c>
      <c r="G54" s="821">
        <v>0</v>
      </c>
      <c r="H54" s="797"/>
      <c r="I54" s="797">
        <v>0</v>
      </c>
      <c r="J54" s="798">
        <v>0</v>
      </c>
      <c r="K54" s="795"/>
      <c r="L54" s="795"/>
    </row>
    <row r="55" spans="1:12" ht="15.75" customHeight="1" x14ac:dyDescent="0.2">
      <c r="A55" s="940" t="s">
        <v>292</v>
      </c>
      <c r="B55" s="814">
        <f t="shared" ref="B55:D55" si="20">B56+B59</f>
        <v>4693749105.6199999</v>
      </c>
      <c r="C55" s="814">
        <f t="shared" si="20"/>
        <v>4777930160</v>
      </c>
      <c r="D55" s="822">
        <f t="shared" si="20"/>
        <v>5231659779</v>
      </c>
      <c r="E55" s="814">
        <f>E56+E59</f>
        <v>5619720168</v>
      </c>
      <c r="F55" s="814">
        <f>F56+F59</f>
        <v>6022421793</v>
      </c>
      <c r="G55" s="814">
        <f>G56+G59</f>
        <v>6513390450</v>
      </c>
      <c r="H55" s="810">
        <f>ROUND(G55/F55*100,1)</f>
        <v>108.2</v>
      </c>
      <c r="I55" s="819"/>
      <c r="J55" s="820"/>
      <c r="K55" s="795"/>
      <c r="L55" s="795"/>
    </row>
    <row r="56" spans="1:12" ht="15.75" customHeight="1" x14ac:dyDescent="0.2">
      <c r="A56" s="943" t="s">
        <v>357</v>
      </c>
      <c r="B56" s="808">
        <f>B57+B58</f>
        <v>4693749105.6199999</v>
      </c>
      <c r="C56" s="808">
        <f>C57+C58</f>
        <v>4777930160</v>
      </c>
      <c r="D56" s="808">
        <f>D57+D58</f>
        <v>5231659779</v>
      </c>
      <c r="E56" s="808">
        <f>E57</f>
        <v>5619720168</v>
      </c>
      <c r="F56" s="808">
        <f t="shared" ref="F56:G56" si="21">F57+F58</f>
        <v>6022421793</v>
      </c>
      <c r="G56" s="808">
        <f t="shared" si="21"/>
        <v>6512043000</v>
      </c>
      <c r="H56" s="797">
        <f>ROUND(G56/F56*100,1)</f>
        <v>108.1</v>
      </c>
      <c r="I56" s="797">
        <f>ROUND(G56/F56*100,1)</f>
        <v>108.1</v>
      </c>
      <c r="J56" s="798" t="e">
        <f>ROUND(#REF!/G56*100,1)</f>
        <v>#REF!</v>
      </c>
      <c r="K56" s="795"/>
      <c r="L56" s="795"/>
    </row>
    <row r="57" spans="1:12" ht="15.75" customHeight="1" x14ac:dyDescent="0.2">
      <c r="A57" s="937" t="s">
        <v>289</v>
      </c>
      <c r="B57" s="796">
        <v>4693749105.6199999</v>
      </c>
      <c r="C57" s="796">
        <v>4777930160</v>
      </c>
      <c r="D57" s="796">
        <v>5231659779</v>
      </c>
      <c r="E57" s="796">
        <v>5619720168</v>
      </c>
      <c r="F57" s="796">
        <v>6022421793</v>
      </c>
      <c r="G57" s="796">
        <f>6511493000+550000</f>
        <v>6512043000</v>
      </c>
      <c r="H57" s="797">
        <f>ROUND(G57/F57*100,1)</f>
        <v>108.1</v>
      </c>
      <c r="I57" s="797">
        <f>ROUND(G57/F57*100,1)</f>
        <v>108.1</v>
      </c>
      <c r="J57" s="798" t="e">
        <f>ROUND(#REF!/G57*100,1)</f>
        <v>#REF!</v>
      </c>
      <c r="K57" s="795"/>
      <c r="L57" s="795"/>
    </row>
    <row r="58" spans="1:12" ht="15.75" customHeight="1" x14ac:dyDescent="0.2">
      <c r="A58" s="937" t="s">
        <v>290</v>
      </c>
      <c r="B58" s="796">
        <v>0</v>
      </c>
      <c r="C58" s="796">
        <v>0</v>
      </c>
      <c r="D58" s="796">
        <v>0</v>
      </c>
      <c r="E58" s="796">
        <v>0</v>
      </c>
      <c r="F58" s="796">
        <v>0</v>
      </c>
      <c r="G58" s="796">
        <v>0</v>
      </c>
      <c r="H58" s="797"/>
      <c r="I58" s="797">
        <v>0</v>
      </c>
      <c r="J58" s="798">
        <v>0</v>
      </c>
      <c r="K58" s="795"/>
      <c r="L58" s="795"/>
    </row>
    <row r="59" spans="1:12" ht="15.75" customHeight="1" x14ac:dyDescent="0.2">
      <c r="A59" s="944" t="s">
        <v>358</v>
      </c>
      <c r="B59" s="821">
        <v>0</v>
      </c>
      <c r="C59" s="821">
        <v>0</v>
      </c>
      <c r="D59" s="821">
        <v>0</v>
      </c>
      <c r="E59" s="821">
        <v>0</v>
      </c>
      <c r="F59" s="821">
        <v>0</v>
      </c>
      <c r="G59" s="821">
        <v>1347450</v>
      </c>
      <c r="H59" s="801"/>
      <c r="I59" s="801">
        <v>0</v>
      </c>
      <c r="J59" s="802">
        <v>0</v>
      </c>
      <c r="K59" s="795"/>
      <c r="L59" s="795"/>
    </row>
    <row r="60" spans="1:12" ht="21.75" customHeight="1" x14ac:dyDescent="0.2">
      <c r="A60" s="942" t="s">
        <v>293</v>
      </c>
      <c r="B60" s="804">
        <f t="shared" ref="B60:G60" si="22">B61+B64</f>
        <v>3169883043.9900002</v>
      </c>
      <c r="C60" s="815">
        <f t="shared" si="22"/>
        <v>2823387116.6799998</v>
      </c>
      <c r="D60" s="815">
        <f t="shared" si="22"/>
        <v>2923837659</v>
      </c>
      <c r="E60" s="815">
        <f t="shared" si="22"/>
        <v>2875258461.4699998</v>
      </c>
      <c r="F60" s="815">
        <f t="shared" si="22"/>
        <v>4274646444</v>
      </c>
      <c r="G60" s="815">
        <f t="shared" si="22"/>
        <v>4152464850</v>
      </c>
      <c r="H60" s="797">
        <f t="shared" ref="H60:H69" si="23">ROUND(G60/F60*100,1)</f>
        <v>97.1</v>
      </c>
      <c r="I60" s="832"/>
      <c r="J60" s="833"/>
      <c r="K60" s="795"/>
      <c r="L60" s="795"/>
    </row>
    <row r="61" spans="1:12" ht="18.75" customHeight="1" x14ac:dyDescent="0.2">
      <c r="A61" s="943" t="s">
        <v>357</v>
      </c>
      <c r="B61" s="804">
        <f t="shared" ref="B61:G61" si="24">B62+B63</f>
        <v>3135577938.9900002</v>
      </c>
      <c r="C61" s="808">
        <f t="shared" si="24"/>
        <v>2822666475</v>
      </c>
      <c r="D61" s="808">
        <f t="shared" si="24"/>
        <v>2911528277</v>
      </c>
      <c r="E61" s="808">
        <f t="shared" si="24"/>
        <v>2858977210</v>
      </c>
      <c r="F61" s="809">
        <f t="shared" si="24"/>
        <v>4174081785</v>
      </c>
      <c r="G61" s="808">
        <f t="shared" si="24"/>
        <v>3773804449</v>
      </c>
      <c r="H61" s="797">
        <f t="shared" si="23"/>
        <v>90.4</v>
      </c>
      <c r="I61" s="797">
        <f>ROUND(G61/F61*100,1)</f>
        <v>90.4</v>
      </c>
      <c r="J61" s="798" t="e">
        <f>ROUND(#REF!/G61*100,1)</f>
        <v>#REF!</v>
      </c>
      <c r="K61" s="795"/>
      <c r="L61" s="795"/>
    </row>
    <row r="62" spans="1:12" ht="15.75" customHeight="1" x14ac:dyDescent="0.2">
      <c r="A62" s="937" t="s">
        <v>289</v>
      </c>
      <c r="B62" s="796">
        <v>120617392.11</v>
      </c>
      <c r="C62" s="796">
        <v>111960261</v>
      </c>
      <c r="D62" s="796">
        <v>110774168</v>
      </c>
      <c r="E62" s="796">
        <v>129322934</v>
      </c>
      <c r="F62" s="796">
        <v>128445000</v>
      </c>
      <c r="G62" s="796">
        <v>168445000</v>
      </c>
      <c r="H62" s="797">
        <f t="shared" si="23"/>
        <v>131.1</v>
      </c>
      <c r="I62" s="797">
        <f>ROUND(G62/F62*100,1)</f>
        <v>131.1</v>
      </c>
      <c r="J62" s="798" t="e">
        <f>ROUND(#REF!/G62*100,1)</f>
        <v>#REF!</v>
      </c>
      <c r="K62" s="795"/>
      <c r="L62" s="795"/>
    </row>
    <row r="63" spans="1:12" ht="15.75" customHeight="1" x14ac:dyDescent="0.2">
      <c r="A63" s="937" t="s">
        <v>290</v>
      </c>
      <c r="B63" s="796">
        <v>3014960546.8800001</v>
      </c>
      <c r="C63" s="796">
        <v>2710706214</v>
      </c>
      <c r="D63" s="796">
        <v>2800754109</v>
      </c>
      <c r="E63" s="796">
        <v>2729654276</v>
      </c>
      <c r="F63" s="818">
        <v>4045636785</v>
      </c>
      <c r="G63" s="818">
        <v>3605359449</v>
      </c>
      <c r="H63" s="797">
        <f t="shared" si="23"/>
        <v>89.1</v>
      </c>
      <c r="I63" s="797">
        <f>ROUND(G63/F63*100,1)</f>
        <v>89.1</v>
      </c>
      <c r="J63" s="798" t="e">
        <f>ROUND(#REF!/G63*100,1)</f>
        <v>#REF!</v>
      </c>
      <c r="K63" s="795"/>
      <c r="L63" s="795"/>
    </row>
    <row r="64" spans="1:12" ht="15.75" customHeight="1" thickBot="1" x14ac:dyDescent="0.25">
      <c r="A64" s="950" t="s">
        <v>358</v>
      </c>
      <c r="B64" s="804">
        <v>34305105</v>
      </c>
      <c r="C64" s="815">
        <v>720641.68</v>
      </c>
      <c r="D64" s="815">
        <v>12309382</v>
      </c>
      <c r="E64" s="815">
        <v>16281251.470000001</v>
      </c>
      <c r="F64" s="834">
        <v>100564659</v>
      </c>
      <c r="G64" s="834">
        <v>378660401</v>
      </c>
      <c r="H64" s="797">
        <f t="shared" si="23"/>
        <v>376.5</v>
      </c>
      <c r="I64" s="797">
        <v>0</v>
      </c>
      <c r="J64" s="798">
        <v>0</v>
      </c>
      <c r="K64" s="795"/>
      <c r="L64" s="795"/>
    </row>
    <row r="65" spans="1:10" ht="15.75" customHeight="1" x14ac:dyDescent="0.2">
      <c r="A65" s="951" t="s">
        <v>11</v>
      </c>
      <c r="B65" s="835">
        <f>B60+B55+B49+B46+B43+B38+B35+B27+B24+B21+B18+B12+B6</f>
        <v>41988646926.829994</v>
      </c>
      <c r="C65" s="835">
        <f>C60+C55+C49+C46+C43+C38+C35+C27+C24+C21+C18+C12+C6+C52</f>
        <v>30724027967.68</v>
      </c>
      <c r="D65" s="835">
        <f>D60+D55+D49+D46+D43+D38+D35+D27+D24+D21+D18+D12+D6+D32+D15+D9+D52</f>
        <v>35133536593.709999</v>
      </c>
      <c r="E65" s="835">
        <f>E66+E69</f>
        <v>42257055683.139999</v>
      </c>
      <c r="F65" s="835">
        <f>F66+F69</f>
        <v>42060628246</v>
      </c>
      <c r="G65" s="835">
        <f>G66+G69</f>
        <v>47542865251</v>
      </c>
      <c r="H65" s="792">
        <f t="shared" si="23"/>
        <v>113</v>
      </c>
      <c r="I65" s="793"/>
      <c r="J65" s="794"/>
    </row>
    <row r="66" spans="1:10" ht="15.75" customHeight="1" x14ac:dyDescent="0.2">
      <c r="A66" s="943" t="s">
        <v>357</v>
      </c>
      <c r="B66" s="803">
        <f t="shared" ref="B66:G66" si="25">B67+B68</f>
        <v>27829778362.660004</v>
      </c>
      <c r="C66" s="803">
        <f t="shared" si="25"/>
        <v>27984352000</v>
      </c>
      <c r="D66" s="803">
        <f t="shared" si="25"/>
        <v>30596235593.849998</v>
      </c>
      <c r="E66" s="803">
        <f t="shared" si="25"/>
        <v>33391961056</v>
      </c>
      <c r="F66" s="836">
        <f t="shared" si="25"/>
        <v>35964598087</v>
      </c>
      <c r="G66" s="803">
        <f t="shared" si="25"/>
        <v>36968053204</v>
      </c>
      <c r="H66" s="797">
        <f t="shared" si="23"/>
        <v>102.8</v>
      </c>
      <c r="I66" s="797">
        <f>ROUND(G66/F66*100,1)</f>
        <v>102.8</v>
      </c>
      <c r="J66" s="798" t="e">
        <f>ROUND(#REF!/G66*100,1)</f>
        <v>#REF!</v>
      </c>
    </row>
    <row r="67" spans="1:10" ht="15.75" customHeight="1" x14ac:dyDescent="0.2">
      <c r="A67" s="952" t="s">
        <v>289</v>
      </c>
      <c r="B67" s="806">
        <f>B62+B57+B50+B47+B44+B40+B36+B29+B25+B22+B19+B13+B7</f>
        <v>14550376708.120001</v>
      </c>
      <c r="C67" s="806">
        <f>C62+C57+C50+C47+C44+C40+C36+C29+C25+C22+C19+C13+C7+C53</f>
        <v>13651943647</v>
      </c>
      <c r="D67" s="806">
        <f t="shared" ref="D67:G67" si="26">D62+D57+D50+D47+D44+D40+D36+D29+D25+D22+D19+D13+D7+D33+D16+D10</f>
        <v>14825197874.26</v>
      </c>
      <c r="E67" s="806">
        <f t="shared" si="26"/>
        <v>17056240364</v>
      </c>
      <c r="F67" s="806">
        <f t="shared" si="26"/>
        <v>17904467063</v>
      </c>
      <c r="G67" s="806">
        <f t="shared" si="26"/>
        <v>18968712525</v>
      </c>
      <c r="H67" s="797">
        <f t="shared" si="23"/>
        <v>105.9</v>
      </c>
      <c r="I67" s="797">
        <f>ROUND(G67/F67*100,1)</f>
        <v>105.9</v>
      </c>
      <c r="J67" s="798" t="e">
        <f>ROUND(#REF!/G67*100,1)</f>
        <v>#REF!</v>
      </c>
    </row>
    <row r="68" spans="1:10" ht="15.75" customHeight="1" x14ac:dyDescent="0.2">
      <c r="A68" s="952" t="s">
        <v>290</v>
      </c>
      <c r="B68" s="812">
        <f>B63+B58+B51+B48+B45+B37+B41+B30+B26+B23+B20+B8+B14</f>
        <v>13279401654.540001</v>
      </c>
      <c r="C68" s="812">
        <f>C63+C58+C51+C48+C45+C37+C41+C30+C26+C23+C20+C8+C14+C54</f>
        <v>14332408353</v>
      </c>
      <c r="D68" s="812">
        <f>D63+D58+D51+D48+D45+D37+D41+D30+D26+D23+D20+D8+D14+D54</f>
        <v>15771037719.59</v>
      </c>
      <c r="E68" s="812">
        <f>E63+E58+E51+E48+E45+E37+E41+E30+E26+E23+E20+E8+E14+E54</f>
        <v>16335720692</v>
      </c>
      <c r="F68" s="812">
        <f>F63+F58+F51+F48+F45+F37+F41+F30+F26+F23+F20+F8+F14+F54</f>
        <v>18060131024</v>
      </c>
      <c r="G68" s="812">
        <f>G63+G58+G51+G48+G45+G37+G41+G30+G26+G23+G20+G8+G14</f>
        <v>17999340679</v>
      </c>
      <c r="H68" s="797">
        <f t="shared" si="23"/>
        <v>99.7</v>
      </c>
      <c r="I68" s="797">
        <f>ROUND(G68/F68*100,1)</f>
        <v>99.7</v>
      </c>
      <c r="J68" s="798" t="e">
        <f>ROUND(#REF!/G68*100,1)</f>
        <v>#REF!</v>
      </c>
    </row>
    <row r="69" spans="1:10" ht="15.75" customHeight="1" thickBot="1" x14ac:dyDescent="0.25">
      <c r="A69" s="950" t="s">
        <v>358</v>
      </c>
      <c r="B69" s="953">
        <f t="shared" ref="B69:F69" si="27">B59+B42+B64+B31</f>
        <v>14158868564.17</v>
      </c>
      <c r="C69" s="953">
        <f t="shared" si="27"/>
        <v>2739675967.6799998</v>
      </c>
      <c r="D69" s="953">
        <f t="shared" si="27"/>
        <v>4537300999.8599997</v>
      </c>
      <c r="E69" s="953">
        <f t="shared" si="27"/>
        <v>8865094627.1399994</v>
      </c>
      <c r="F69" s="953">
        <f t="shared" si="27"/>
        <v>6096030159</v>
      </c>
      <c r="G69" s="953">
        <f>G64+G59+G42+G31</f>
        <v>10574812047</v>
      </c>
      <c r="H69" s="954">
        <f t="shared" si="23"/>
        <v>173.5</v>
      </c>
      <c r="I69" s="837">
        <v>0</v>
      </c>
      <c r="J69" s="838">
        <v>0</v>
      </c>
    </row>
    <row r="70" spans="1:10" ht="15.75" customHeight="1" x14ac:dyDescent="0.2">
      <c r="A70" s="839"/>
      <c r="B70" s="840"/>
      <c r="C70" s="840"/>
      <c r="D70" s="840"/>
      <c r="E70" s="840"/>
      <c r="F70" s="841"/>
      <c r="G70" s="842"/>
      <c r="H70" s="843"/>
    </row>
    <row r="71" spans="1:10" x14ac:dyDescent="0.2">
      <c r="A71" s="781" t="s">
        <v>861</v>
      </c>
      <c r="D71" s="844"/>
      <c r="E71" s="844"/>
      <c r="F71" s="844"/>
      <c r="G71" s="844"/>
      <c r="H71" s="845"/>
      <c r="I71" s="845"/>
    </row>
    <row r="72" spans="1:10" x14ac:dyDescent="0.2">
      <c r="A72" s="781" t="s">
        <v>942</v>
      </c>
      <c r="D72" s="846"/>
      <c r="E72" s="847"/>
      <c r="F72" s="795"/>
      <c r="G72" s="795"/>
      <c r="H72" s="845"/>
      <c r="I72" s="845"/>
    </row>
    <row r="73" spans="1:10" x14ac:dyDescent="0.2">
      <c r="A73" s="848" t="s">
        <v>943</v>
      </c>
      <c r="B73" s="849"/>
      <c r="C73" s="850"/>
      <c r="F73" s="849"/>
      <c r="G73" s="1093"/>
      <c r="H73" s="1093"/>
      <c r="I73" s="1093"/>
      <c r="J73" s="1093"/>
    </row>
    <row r="74" spans="1:10" ht="30.75" customHeight="1" x14ac:dyDescent="0.2">
      <c r="A74" s="851"/>
      <c r="B74" s="849"/>
      <c r="C74" s="849"/>
      <c r="D74" s="849"/>
      <c r="E74" s="849"/>
      <c r="F74" s="849"/>
      <c r="G74" s="1093"/>
      <c r="H74" s="1093"/>
      <c r="I74" s="1093"/>
      <c r="J74" s="1093"/>
    </row>
    <row r="75" spans="1:10" x14ac:dyDescent="0.2">
      <c r="A75" s="848"/>
    </row>
    <row r="76" spans="1:10" x14ac:dyDescent="0.2">
      <c r="A76" s="848"/>
    </row>
    <row r="77" spans="1:10" x14ac:dyDescent="0.2">
      <c r="B77" s="795"/>
    </row>
    <row r="79" spans="1:10" x14ac:dyDescent="0.2">
      <c r="A79" s="852"/>
      <c r="B79" s="852"/>
      <c r="H79" s="781"/>
      <c r="I79" s="781"/>
      <c r="J79" s="781"/>
    </row>
    <row r="80" spans="1:10" x14ac:dyDescent="0.2">
      <c r="A80" s="795"/>
      <c r="H80" s="781"/>
      <c r="I80" s="781"/>
      <c r="J80" s="781"/>
    </row>
    <row r="81" spans="8:10" x14ac:dyDescent="0.2">
      <c r="H81" s="781"/>
      <c r="I81" s="781"/>
      <c r="J81" s="781"/>
    </row>
  </sheetData>
  <mergeCells count="1">
    <mergeCell ref="G73:J74"/>
  </mergeCells>
  <printOptions horizontalCentered="1"/>
  <pageMargins left="0.11811023622047245" right="0.11811023622047245" top="0.59055118110236227" bottom="0.39370078740157483" header="0.31496062992125984" footer="0.31496062992125984"/>
  <pageSetup paperSize="9" scale="6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workbookViewId="0">
      <selection activeCell="M14" sqref="M14"/>
    </sheetView>
  </sheetViews>
  <sheetFormatPr defaultRowHeight="12.75" x14ac:dyDescent="0.2"/>
  <cols>
    <col min="1" max="1" width="5.5703125" style="406" customWidth="1"/>
    <col min="2" max="2" width="60.85546875" style="406" customWidth="1"/>
    <col min="3" max="3" width="13.5703125" style="406" customWidth="1"/>
    <col min="4" max="4" width="13.42578125" style="406" customWidth="1"/>
    <col min="5" max="5" width="14.28515625" style="406" customWidth="1"/>
    <col min="6" max="7" width="13.28515625" style="406" customWidth="1"/>
    <col min="8" max="9" width="13.28515625" style="406" hidden="1" customWidth="1"/>
    <col min="10" max="12" width="9.140625" style="406"/>
    <col min="13" max="13" width="10.85546875" style="406" bestFit="1" customWidth="1"/>
    <col min="14" max="14" width="0" style="406" hidden="1" customWidth="1"/>
    <col min="15" max="15" width="14.42578125" style="406" hidden="1" customWidth="1"/>
    <col min="16" max="16" width="0" style="406" hidden="1" customWidth="1"/>
    <col min="17" max="16384" width="9.140625" style="406"/>
  </cols>
  <sheetData>
    <row r="1" spans="1:9" ht="15.75" x14ac:dyDescent="0.25">
      <c r="A1" s="405" t="s">
        <v>944</v>
      </c>
    </row>
    <row r="2" spans="1:9" x14ac:dyDescent="0.2">
      <c r="A2" s="1094"/>
      <c r="B2" s="1094"/>
      <c r="C2" s="407"/>
      <c r="D2" s="407"/>
      <c r="G2" s="406" t="s">
        <v>132</v>
      </c>
    </row>
    <row r="3" spans="1:9" x14ac:dyDescent="0.2">
      <c r="A3" s="408"/>
      <c r="B3" s="409"/>
    </row>
    <row r="4" spans="1:9" ht="14.25" x14ac:dyDescent="0.2">
      <c r="A4" s="410" t="s">
        <v>33</v>
      </c>
      <c r="B4" s="410"/>
    </row>
    <row r="5" spans="1:9" ht="15.75" x14ac:dyDescent="0.25">
      <c r="A5" s="412"/>
      <c r="B5" s="413"/>
    </row>
    <row r="6" spans="1:9" ht="13.5" thickBot="1" x14ac:dyDescent="0.25">
      <c r="A6" s="1095"/>
      <c r="B6" s="1095"/>
      <c r="D6" s="414"/>
      <c r="G6" s="780" t="s">
        <v>64</v>
      </c>
    </row>
    <row r="7" spans="1:9" ht="26.25" customHeight="1" thickBot="1" x14ac:dyDescent="0.25">
      <c r="A7" s="415"/>
      <c r="B7" s="416"/>
      <c r="C7" s="417" t="s">
        <v>1045</v>
      </c>
      <c r="D7" s="418" t="s">
        <v>1046</v>
      </c>
      <c r="E7" s="418" t="s">
        <v>1047</v>
      </c>
      <c r="F7" s="417" t="s">
        <v>862</v>
      </c>
      <c r="G7" s="417" t="s">
        <v>884</v>
      </c>
      <c r="H7" s="417" t="s">
        <v>945</v>
      </c>
      <c r="I7" s="417" t="s">
        <v>946</v>
      </c>
    </row>
    <row r="8" spans="1:9" x14ac:dyDescent="0.2">
      <c r="A8" s="419" t="s">
        <v>112</v>
      </c>
      <c r="B8" s="420" t="s">
        <v>53</v>
      </c>
      <c r="C8" s="421">
        <v>0</v>
      </c>
      <c r="D8" s="422">
        <v>0</v>
      </c>
      <c r="E8" s="422">
        <v>0</v>
      </c>
      <c r="F8" s="421">
        <v>0</v>
      </c>
      <c r="G8" s="421">
        <v>0</v>
      </c>
      <c r="H8" s="421">
        <v>0</v>
      </c>
      <c r="I8" s="421">
        <v>0</v>
      </c>
    </row>
    <row r="9" spans="1:9" x14ac:dyDescent="0.2">
      <c r="A9" s="423"/>
      <c r="B9" s="424" t="s">
        <v>54</v>
      </c>
      <c r="C9" s="425">
        <v>0</v>
      </c>
      <c r="D9" s="426">
        <v>0</v>
      </c>
      <c r="E9" s="426">
        <v>0</v>
      </c>
      <c r="F9" s="425">
        <v>0</v>
      </c>
      <c r="G9" s="425">
        <v>0</v>
      </c>
      <c r="H9" s="425">
        <v>0</v>
      </c>
      <c r="I9" s="425">
        <v>0</v>
      </c>
    </row>
    <row r="10" spans="1:9" x14ac:dyDescent="0.2">
      <c r="A10" s="419" t="s">
        <v>115</v>
      </c>
      <c r="B10" s="420" t="s">
        <v>116</v>
      </c>
      <c r="C10" s="427">
        <f t="shared" ref="C10:I10" si="0">SUM(C11:C12)</f>
        <v>1246425036.8599999</v>
      </c>
      <c r="D10" s="428">
        <f t="shared" si="0"/>
        <v>1921545299</v>
      </c>
      <c r="E10" s="428">
        <f t="shared" si="0"/>
        <v>1757608168.4400001</v>
      </c>
      <c r="F10" s="427">
        <f t="shared" si="0"/>
        <v>1560000000</v>
      </c>
      <c r="G10" s="427">
        <f t="shared" si="0"/>
        <v>1560000000</v>
      </c>
      <c r="H10" s="427">
        <f t="shared" si="0"/>
        <v>1560000000</v>
      </c>
      <c r="I10" s="427">
        <f t="shared" si="0"/>
        <v>1560000000</v>
      </c>
    </row>
    <row r="11" spans="1:9" x14ac:dyDescent="0.2">
      <c r="A11" s="429"/>
      <c r="B11" s="420" t="s">
        <v>117</v>
      </c>
      <c r="C11" s="427">
        <v>1224053519.3499999</v>
      </c>
      <c r="D11" s="428">
        <v>1546963923</v>
      </c>
      <c r="E11" s="428">
        <v>1645861546</v>
      </c>
      <c r="F11" s="427">
        <v>1550000000</v>
      </c>
      <c r="G11" s="427">
        <v>1550000000</v>
      </c>
      <c r="H11" s="427">
        <v>1550000000</v>
      </c>
      <c r="I11" s="427">
        <v>1550000000</v>
      </c>
    </row>
    <row r="12" spans="1:9" x14ac:dyDescent="0.2">
      <c r="A12" s="423"/>
      <c r="B12" s="424" t="s">
        <v>55</v>
      </c>
      <c r="C12" s="430">
        <v>22371517.509999998</v>
      </c>
      <c r="D12" s="431">
        <v>374581376</v>
      </c>
      <c r="E12" s="431">
        <v>111746622.44</v>
      </c>
      <c r="F12" s="430">
        <v>10000000</v>
      </c>
      <c r="G12" s="430">
        <v>10000000</v>
      </c>
      <c r="H12" s="430">
        <v>10000000</v>
      </c>
      <c r="I12" s="430">
        <v>10000000</v>
      </c>
    </row>
    <row r="13" spans="1:9" x14ac:dyDescent="0.2">
      <c r="A13" s="419" t="s">
        <v>118</v>
      </c>
      <c r="B13" s="420" t="s">
        <v>347</v>
      </c>
      <c r="C13" s="427">
        <f t="shared" ref="C13:I13" si="1">SUM(C14:C16)</f>
        <v>464324311.64999998</v>
      </c>
      <c r="D13" s="428">
        <f t="shared" si="1"/>
        <v>680686466</v>
      </c>
      <c r="E13" s="428">
        <f t="shared" si="1"/>
        <v>517979755.30999994</v>
      </c>
      <c r="F13" s="427">
        <f t="shared" si="1"/>
        <v>3500000000</v>
      </c>
      <c r="G13" s="427">
        <f t="shared" si="1"/>
        <v>2130000000</v>
      </c>
      <c r="H13" s="427">
        <f t="shared" si="1"/>
        <v>2150000000</v>
      </c>
      <c r="I13" s="427">
        <f t="shared" si="1"/>
        <v>2180000000</v>
      </c>
    </row>
    <row r="14" spans="1:9" x14ac:dyDescent="0.2">
      <c r="A14" s="429" t="s">
        <v>119</v>
      </c>
      <c r="B14" s="420" t="s">
        <v>278</v>
      </c>
      <c r="C14" s="427">
        <v>122333477.81999999</v>
      </c>
      <c r="D14" s="428">
        <v>184261255</v>
      </c>
      <c r="E14" s="428">
        <v>102631623.34</v>
      </c>
      <c r="F14" s="427">
        <v>3130000000</v>
      </c>
      <c r="G14" s="427">
        <v>1600000000</v>
      </c>
      <c r="H14" s="427">
        <v>1600000000</v>
      </c>
      <c r="I14" s="427">
        <v>1600000000</v>
      </c>
    </row>
    <row r="15" spans="1:9" x14ac:dyDescent="0.2">
      <c r="A15" s="432"/>
      <c r="B15" s="433" t="s">
        <v>279</v>
      </c>
      <c r="C15" s="427">
        <v>0</v>
      </c>
      <c r="D15" s="428">
        <v>0</v>
      </c>
      <c r="E15" s="428"/>
      <c r="F15" s="427"/>
      <c r="G15" s="427"/>
      <c r="H15" s="427"/>
      <c r="I15" s="427"/>
    </row>
    <row r="16" spans="1:9" x14ac:dyDescent="0.2">
      <c r="A16" s="423"/>
      <c r="B16" s="434" t="s">
        <v>280</v>
      </c>
      <c r="C16" s="430">
        <v>341990833.82999998</v>
      </c>
      <c r="D16" s="431">
        <v>496425211</v>
      </c>
      <c r="E16" s="431">
        <v>415348131.96999997</v>
      </c>
      <c r="F16" s="430">
        <v>370000000</v>
      </c>
      <c r="G16" s="430">
        <v>530000000</v>
      </c>
      <c r="H16" s="430">
        <v>550000000</v>
      </c>
      <c r="I16" s="430">
        <v>580000000</v>
      </c>
    </row>
    <row r="17" spans="1:15" x14ac:dyDescent="0.2">
      <c r="A17" s="435" t="s">
        <v>120</v>
      </c>
      <c r="B17" s="420" t="s">
        <v>121</v>
      </c>
      <c r="C17" s="427">
        <v>8572590</v>
      </c>
      <c r="D17" s="428">
        <v>0</v>
      </c>
      <c r="E17" s="428">
        <v>0</v>
      </c>
      <c r="F17" s="427">
        <v>0</v>
      </c>
      <c r="G17" s="427">
        <v>0</v>
      </c>
      <c r="H17" s="427">
        <v>0</v>
      </c>
      <c r="I17" s="427">
        <v>0</v>
      </c>
    </row>
    <row r="18" spans="1:15" x14ac:dyDescent="0.2">
      <c r="A18" s="429"/>
      <c r="B18" s="420" t="s">
        <v>123</v>
      </c>
      <c r="C18" s="427">
        <v>8572590</v>
      </c>
      <c r="D18" s="428">
        <v>0</v>
      </c>
      <c r="E18" s="428">
        <v>0</v>
      </c>
      <c r="F18" s="427">
        <v>0</v>
      </c>
      <c r="G18" s="427">
        <v>0</v>
      </c>
      <c r="H18" s="427">
        <v>0</v>
      </c>
      <c r="I18" s="427">
        <v>0</v>
      </c>
    </row>
    <row r="19" spans="1:15" x14ac:dyDescent="0.2">
      <c r="A19" s="436" t="s">
        <v>244</v>
      </c>
      <c r="B19" s="437" t="s">
        <v>245</v>
      </c>
      <c r="C19" s="438">
        <v>196389.83</v>
      </c>
      <c r="D19" s="439">
        <v>29</v>
      </c>
      <c r="E19" s="439"/>
      <c r="F19" s="438"/>
      <c r="G19" s="438"/>
      <c r="H19" s="438"/>
      <c r="I19" s="438"/>
      <c r="J19" s="406" t="s">
        <v>114</v>
      </c>
    </row>
    <row r="20" spans="1:15" x14ac:dyDescent="0.2">
      <c r="A20" s="419" t="s">
        <v>56</v>
      </c>
      <c r="B20" s="420" t="s">
        <v>246</v>
      </c>
      <c r="C20" s="427">
        <f>SUM(C22:C24)</f>
        <v>7498417.6999999993</v>
      </c>
      <c r="D20" s="428">
        <f>D23+D24</f>
        <v>32270481</v>
      </c>
      <c r="E20" s="428">
        <f>SUM(E22:E24)</f>
        <v>2073708.98</v>
      </c>
      <c r="F20" s="427">
        <f>SUM(F22:F24)</f>
        <v>16500000</v>
      </c>
      <c r="G20" s="427">
        <f>SUM(G22:G24)</f>
        <v>1500000</v>
      </c>
      <c r="H20" s="427">
        <f>SUM(H22:H24)</f>
        <v>1500000</v>
      </c>
      <c r="I20" s="427">
        <f>SUM(I22:I24)</f>
        <v>1500000</v>
      </c>
    </row>
    <row r="21" spans="1:15" x14ac:dyDescent="0.2">
      <c r="A21" s="429"/>
      <c r="B21" s="420" t="s">
        <v>247</v>
      </c>
      <c r="C21" s="427">
        <v>0</v>
      </c>
      <c r="D21" s="428">
        <v>0</v>
      </c>
      <c r="E21" s="428"/>
      <c r="F21" s="427"/>
      <c r="G21" s="427"/>
      <c r="H21" s="427"/>
      <c r="I21" s="427"/>
    </row>
    <row r="22" spans="1:15" x14ac:dyDescent="0.2">
      <c r="A22" s="429"/>
      <c r="B22" s="420" t="s">
        <v>57</v>
      </c>
      <c r="C22" s="427">
        <v>0</v>
      </c>
      <c r="D22" s="428">
        <v>0</v>
      </c>
      <c r="E22" s="428">
        <v>0</v>
      </c>
      <c r="F22" s="427">
        <v>1500000</v>
      </c>
      <c r="G22" s="427">
        <v>1500000</v>
      </c>
      <c r="H22" s="427">
        <v>1500000</v>
      </c>
      <c r="I22" s="427">
        <v>1500000</v>
      </c>
    </row>
    <row r="23" spans="1:15" x14ac:dyDescent="0.2">
      <c r="A23" s="429"/>
      <c r="B23" s="420" t="s">
        <v>58</v>
      </c>
      <c r="C23" s="427">
        <v>5481939.2199999997</v>
      </c>
      <c r="D23" s="428">
        <v>3077718</v>
      </c>
      <c r="E23" s="428">
        <v>2073708.98</v>
      </c>
      <c r="F23" s="427"/>
      <c r="G23" s="427"/>
      <c r="H23" s="427"/>
      <c r="I23" s="427"/>
    </row>
    <row r="24" spans="1:15" ht="13.5" thickBot="1" x14ac:dyDescent="0.25">
      <c r="A24" s="429"/>
      <c r="B24" s="420" t="s">
        <v>59</v>
      </c>
      <c r="C24" s="427">
        <v>2016478.48</v>
      </c>
      <c r="D24" s="428">
        <v>29192763</v>
      </c>
      <c r="E24" s="428">
        <v>0</v>
      </c>
      <c r="F24" s="427">
        <v>15000000</v>
      </c>
      <c r="G24" s="427">
        <v>0</v>
      </c>
      <c r="H24" s="427">
        <v>0</v>
      </c>
      <c r="I24" s="427">
        <v>0</v>
      </c>
    </row>
    <row r="25" spans="1:15" ht="13.5" thickBot="1" x14ac:dyDescent="0.25">
      <c r="A25" s="440"/>
      <c r="B25" s="441" t="s">
        <v>248</v>
      </c>
      <c r="C25" s="442">
        <f>C10+C13+C17+C19+C20+X19</f>
        <v>1727016746.0399997</v>
      </c>
      <c r="D25" s="443">
        <f>D10+D13+D17+D19+D20+Y19</f>
        <v>2634502275</v>
      </c>
      <c r="E25" s="443">
        <f>E10+E13+E17+E19+E20+AA19</f>
        <v>2277661632.73</v>
      </c>
      <c r="F25" s="442">
        <f>F10+F13+F17+F19+F20+AB19</f>
        <v>5076500000</v>
      </c>
      <c r="G25" s="442">
        <f>G10+G13+G17+G19+G20+AC19</f>
        <v>3691500000</v>
      </c>
      <c r="H25" s="442">
        <f>H10+H13+H17+H19+H20+AD19</f>
        <v>3711500000</v>
      </c>
      <c r="I25" s="442">
        <f>I10+I13+I17+I19+I20+AE19</f>
        <v>3741500000</v>
      </c>
    </row>
    <row r="26" spans="1:15" x14ac:dyDescent="0.2">
      <c r="A26" s="419" t="s">
        <v>112</v>
      </c>
      <c r="B26" s="420" t="s">
        <v>249</v>
      </c>
      <c r="C26" s="427">
        <f t="shared" ref="C26:I26" si="2">SUM(C28:C29)</f>
        <v>40000000</v>
      </c>
      <c r="D26" s="428">
        <f t="shared" si="2"/>
        <v>50000000</v>
      </c>
      <c r="E26" s="428">
        <f t="shared" si="2"/>
        <v>50000000</v>
      </c>
      <c r="F26" s="427">
        <f t="shared" si="2"/>
        <v>0</v>
      </c>
      <c r="G26" s="427">
        <f t="shared" si="2"/>
        <v>0</v>
      </c>
      <c r="H26" s="427">
        <f t="shared" si="2"/>
        <v>0</v>
      </c>
      <c r="I26" s="427">
        <f t="shared" si="2"/>
        <v>0</v>
      </c>
    </row>
    <row r="27" spans="1:15" x14ac:dyDescent="0.2">
      <c r="A27" s="429"/>
      <c r="B27" s="420" t="s">
        <v>281</v>
      </c>
      <c r="C27" s="427">
        <v>0</v>
      </c>
      <c r="D27" s="428">
        <v>0</v>
      </c>
      <c r="E27" s="428">
        <v>0</v>
      </c>
      <c r="F27" s="427">
        <v>0</v>
      </c>
      <c r="G27" s="427">
        <v>0</v>
      </c>
      <c r="H27" s="427">
        <v>0</v>
      </c>
      <c r="I27" s="427">
        <v>0</v>
      </c>
      <c r="J27" s="406" t="s">
        <v>113</v>
      </c>
    </row>
    <row r="28" spans="1:15" x14ac:dyDescent="0.2">
      <c r="A28" s="429"/>
      <c r="B28" s="420" t="s">
        <v>154</v>
      </c>
      <c r="C28" s="427">
        <v>40000000</v>
      </c>
      <c r="D28" s="428">
        <v>0</v>
      </c>
      <c r="E28" s="428">
        <v>0</v>
      </c>
      <c r="F28" s="427">
        <v>0</v>
      </c>
      <c r="G28" s="427">
        <v>0</v>
      </c>
      <c r="H28" s="427">
        <v>0</v>
      </c>
      <c r="I28" s="427">
        <v>0</v>
      </c>
      <c r="J28" s="406" t="s">
        <v>250</v>
      </c>
    </row>
    <row r="29" spans="1:15" x14ac:dyDescent="0.2">
      <c r="A29" s="444"/>
      <c r="B29" s="420" t="s">
        <v>155</v>
      </c>
      <c r="C29" s="427">
        <v>0</v>
      </c>
      <c r="D29" s="428">
        <v>50000000</v>
      </c>
      <c r="E29" s="428">
        <v>50000000</v>
      </c>
      <c r="F29" s="427">
        <v>0</v>
      </c>
      <c r="G29" s="427">
        <v>0</v>
      </c>
      <c r="H29" s="427">
        <v>0</v>
      </c>
      <c r="I29" s="427">
        <v>0</v>
      </c>
    </row>
    <row r="30" spans="1:15" x14ac:dyDescent="0.2">
      <c r="A30" s="435" t="s">
        <v>115</v>
      </c>
      <c r="B30" s="445" t="s">
        <v>251</v>
      </c>
      <c r="C30" s="446">
        <f t="shared" ref="C30:F30" si="3">SUM(C31:C36)</f>
        <v>390000000</v>
      </c>
      <c r="D30" s="447">
        <f t="shared" si="3"/>
        <v>730000000</v>
      </c>
      <c r="E30" s="447">
        <f t="shared" si="3"/>
        <v>190000000</v>
      </c>
      <c r="F30" s="446">
        <f t="shared" si="3"/>
        <v>100000000</v>
      </c>
      <c r="G30" s="446">
        <f>G35+G36+G37</f>
        <v>185000000</v>
      </c>
      <c r="H30" s="446">
        <f>SUM(H31:H36:H37)</f>
        <v>230000000</v>
      </c>
      <c r="I30" s="446">
        <f>SUM(I31:I36:I37)</f>
        <v>440000000</v>
      </c>
    </row>
    <row r="31" spans="1:15" x14ac:dyDescent="0.2">
      <c r="A31" s="429"/>
      <c r="B31" s="420" t="s">
        <v>281</v>
      </c>
      <c r="C31" s="427">
        <v>0</v>
      </c>
      <c r="D31" s="428">
        <v>0</v>
      </c>
      <c r="E31" s="428">
        <v>0</v>
      </c>
      <c r="F31" s="427">
        <v>0</v>
      </c>
      <c r="G31" s="427">
        <v>0</v>
      </c>
      <c r="H31" s="427">
        <v>0</v>
      </c>
      <c r="I31" s="427">
        <v>0</v>
      </c>
      <c r="J31" s="406" t="s">
        <v>113</v>
      </c>
    </row>
    <row r="32" spans="1:15" x14ac:dyDescent="0.2">
      <c r="A32" s="429"/>
      <c r="B32" s="420" t="s">
        <v>61</v>
      </c>
      <c r="C32" s="448">
        <v>0</v>
      </c>
      <c r="D32" s="449">
        <v>0</v>
      </c>
      <c r="E32" s="449">
        <v>0</v>
      </c>
      <c r="F32" s="448">
        <v>0</v>
      </c>
      <c r="G32" s="448">
        <v>0</v>
      </c>
      <c r="H32" s="448">
        <v>0</v>
      </c>
      <c r="I32" s="448">
        <v>0</v>
      </c>
      <c r="J32" s="406" t="s">
        <v>60</v>
      </c>
      <c r="O32" s="450">
        <v>1130993.1200000001</v>
      </c>
    </row>
    <row r="33" spans="1:15" x14ac:dyDescent="0.2">
      <c r="A33" s="429"/>
      <c r="B33" s="420" t="s">
        <v>154</v>
      </c>
      <c r="C33" s="451">
        <v>330000000</v>
      </c>
      <c r="D33" s="452">
        <v>420000000</v>
      </c>
      <c r="E33" s="452">
        <v>0</v>
      </c>
      <c r="F33" s="451">
        <v>0</v>
      </c>
      <c r="G33" s="451">
        <v>0</v>
      </c>
      <c r="H33" s="451">
        <v>0</v>
      </c>
      <c r="I33" s="451">
        <v>0</v>
      </c>
      <c r="J33" s="406" t="s">
        <v>250</v>
      </c>
    </row>
    <row r="34" spans="1:15" x14ac:dyDescent="0.2">
      <c r="A34" s="429"/>
      <c r="B34" s="420" t="s">
        <v>155</v>
      </c>
      <c r="C34" s="451">
        <v>0</v>
      </c>
      <c r="D34" s="452">
        <v>150000000</v>
      </c>
      <c r="E34" s="452">
        <v>0</v>
      </c>
      <c r="F34" s="451">
        <v>0</v>
      </c>
      <c r="G34" s="451">
        <v>0</v>
      </c>
      <c r="H34" s="451">
        <v>0</v>
      </c>
      <c r="I34" s="451">
        <v>0</v>
      </c>
      <c r="O34" s="453" t="e">
        <f>#REF!+G34</f>
        <v>#REF!</v>
      </c>
    </row>
    <row r="35" spans="1:15" x14ac:dyDescent="0.2">
      <c r="A35" s="429"/>
      <c r="B35" s="66" t="s">
        <v>961</v>
      </c>
      <c r="C35" s="451"/>
      <c r="D35" s="452"/>
      <c r="E35" s="452"/>
      <c r="F35" s="451">
        <v>100000000</v>
      </c>
      <c r="G35" s="451">
        <v>50000000</v>
      </c>
      <c r="H35" s="451">
        <v>0</v>
      </c>
      <c r="I35" s="451">
        <v>0</v>
      </c>
      <c r="O35" s="453"/>
    </row>
    <row r="36" spans="1:15" x14ac:dyDescent="0.2">
      <c r="A36" s="419"/>
      <c r="B36" s="420" t="s">
        <v>947</v>
      </c>
      <c r="C36" s="427">
        <v>60000000</v>
      </c>
      <c r="D36" s="428">
        <v>160000000</v>
      </c>
      <c r="E36" s="428">
        <v>190000000</v>
      </c>
      <c r="F36" s="427">
        <v>0</v>
      </c>
      <c r="G36" s="427">
        <v>100000000</v>
      </c>
      <c r="H36" s="427">
        <v>200000000</v>
      </c>
      <c r="I36" s="427">
        <v>200000000</v>
      </c>
      <c r="J36" s="406" t="s">
        <v>391</v>
      </c>
    </row>
    <row r="37" spans="1:15" x14ac:dyDescent="0.2">
      <c r="A37" s="423"/>
      <c r="B37" s="420" t="s">
        <v>962</v>
      </c>
      <c r="C37" s="430"/>
      <c r="D37" s="431"/>
      <c r="E37" s="431"/>
      <c r="F37" s="430"/>
      <c r="G37" s="430">
        <v>35000000</v>
      </c>
      <c r="H37" s="430">
        <v>30000000</v>
      </c>
      <c r="I37" s="430">
        <v>240000000</v>
      </c>
    </row>
    <row r="38" spans="1:15" x14ac:dyDescent="0.2">
      <c r="A38" s="419" t="s">
        <v>118</v>
      </c>
      <c r="B38" s="445" t="s">
        <v>252</v>
      </c>
      <c r="C38" s="427">
        <f t="shared" ref="C38:D38" si="4">SUM(C39:C40)</f>
        <v>325000000</v>
      </c>
      <c r="D38" s="428">
        <f t="shared" si="4"/>
        <v>0</v>
      </c>
      <c r="E38" s="428">
        <f t="shared" ref="E38:I38" si="5">SUM(E39:E40)</f>
        <v>0</v>
      </c>
      <c r="F38" s="427">
        <f t="shared" si="5"/>
        <v>0</v>
      </c>
      <c r="G38" s="427">
        <f t="shared" si="5"/>
        <v>0</v>
      </c>
      <c r="H38" s="427">
        <f t="shared" si="5"/>
        <v>0</v>
      </c>
      <c r="I38" s="427">
        <f t="shared" si="5"/>
        <v>0</v>
      </c>
      <c r="J38" s="406" t="s">
        <v>355</v>
      </c>
    </row>
    <row r="39" spans="1:15" x14ac:dyDescent="0.2">
      <c r="A39" s="454"/>
      <c r="B39" s="420" t="s">
        <v>253</v>
      </c>
      <c r="C39" s="427">
        <v>138000000</v>
      </c>
      <c r="D39" s="428">
        <v>0</v>
      </c>
      <c r="E39" s="428">
        <v>0</v>
      </c>
      <c r="F39" s="427">
        <v>0</v>
      </c>
      <c r="G39" s="427">
        <v>0</v>
      </c>
      <c r="H39" s="427">
        <v>0</v>
      </c>
      <c r="I39" s="427">
        <v>0</v>
      </c>
      <c r="O39" s="450">
        <v>960519946.52999997</v>
      </c>
    </row>
    <row r="40" spans="1:15" x14ac:dyDescent="0.2">
      <c r="A40" s="444"/>
      <c r="B40" s="424" t="s">
        <v>156</v>
      </c>
      <c r="C40" s="430">
        <v>187000000</v>
      </c>
      <c r="D40" s="431">
        <v>0</v>
      </c>
      <c r="E40" s="431">
        <v>0</v>
      </c>
      <c r="F40" s="430">
        <v>0</v>
      </c>
      <c r="G40" s="430">
        <v>0</v>
      </c>
      <c r="H40" s="430">
        <v>0</v>
      </c>
      <c r="I40" s="430">
        <v>0</v>
      </c>
    </row>
    <row r="41" spans="1:15" x14ac:dyDescent="0.2">
      <c r="A41" s="435" t="s">
        <v>120</v>
      </c>
      <c r="B41" s="420" t="s">
        <v>254</v>
      </c>
      <c r="C41" s="427">
        <f t="shared" ref="C41:I41" si="6">SUM(C42:C44)</f>
        <v>11496799</v>
      </c>
      <c r="D41" s="428">
        <f t="shared" si="6"/>
        <v>175022217</v>
      </c>
      <c r="E41" s="428">
        <f t="shared" si="6"/>
        <v>152737023.12</v>
      </c>
      <c r="F41" s="427">
        <f t="shared" si="6"/>
        <v>215000000</v>
      </c>
      <c r="G41" s="427">
        <f t="shared" si="6"/>
        <v>215000000</v>
      </c>
      <c r="H41" s="427">
        <f t="shared" si="6"/>
        <v>215000000</v>
      </c>
      <c r="I41" s="427">
        <f t="shared" si="6"/>
        <v>215000000</v>
      </c>
      <c r="M41" s="455"/>
    </row>
    <row r="42" spans="1:15" x14ac:dyDescent="0.2">
      <c r="A42" s="419"/>
      <c r="B42" s="420" t="s">
        <v>157</v>
      </c>
      <c r="C42" s="427">
        <v>10265806</v>
      </c>
      <c r="D42" s="428">
        <v>170916282</v>
      </c>
      <c r="E42" s="428">
        <v>150000000</v>
      </c>
      <c r="F42" s="427">
        <v>90000000</v>
      </c>
      <c r="G42" s="427">
        <v>90000000</v>
      </c>
      <c r="H42" s="427">
        <v>90000000</v>
      </c>
      <c r="I42" s="427">
        <v>90000000</v>
      </c>
    </row>
    <row r="43" spans="1:15" x14ac:dyDescent="0.2">
      <c r="A43" s="429"/>
      <c r="B43" s="420" t="s">
        <v>158</v>
      </c>
      <c r="C43" s="427">
        <v>0</v>
      </c>
      <c r="D43" s="428">
        <v>2501760</v>
      </c>
      <c r="E43" s="428">
        <v>756669.94</v>
      </c>
      <c r="F43" s="427">
        <v>50000000</v>
      </c>
      <c r="G43" s="427">
        <v>50000000</v>
      </c>
      <c r="H43" s="427">
        <v>50000000</v>
      </c>
      <c r="I43" s="427">
        <v>50000000</v>
      </c>
    </row>
    <row r="44" spans="1:15" ht="13.5" thickBot="1" x14ac:dyDescent="0.25">
      <c r="A44" s="429"/>
      <c r="B44" s="456" t="s">
        <v>159</v>
      </c>
      <c r="C44" s="427">
        <v>1230993</v>
      </c>
      <c r="D44" s="428">
        <v>1604175</v>
      </c>
      <c r="E44" s="428">
        <v>1980353.1800000002</v>
      </c>
      <c r="F44" s="427">
        <v>75000000</v>
      </c>
      <c r="G44" s="427">
        <v>75000000</v>
      </c>
      <c r="H44" s="427">
        <v>75000000</v>
      </c>
      <c r="I44" s="427">
        <v>75000000</v>
      </c>
    </row>
    <row r="45" spans="1:15" ht="13.5" thickBot="1" x14ac:dyDescent="0.25">
      <c r="A45" s="457"/>
      <c r="B45" s="458" t="s">
        <v>255</v>
      </c>
      <c r="C45" s="442">
        <f t="shared" ref="C45:I45" si="7">SUM(C26,C30,C38,C41)</f>
        <v>766496799</v>
      </c>
      <c r="D45" s="443">
        <f t="shared" si="7"/>
        <v>955022217</v>
      </c>
      <c r="E45" s="443">
        <f t="shared" si="7"/>
        <v>392737023.12</v>
      </c>
      <c r="F45" s="442">
        <f t="shared" si="7"/>
        <v>315000000</v>
      </c>
      <c r="G45" s="442">
        <f t="shared" si="7"/>
        <v>400000000</v>
      </c>
      <c r="H45" s="442">
        <f t="shared" si="7"/>
        <v>445000000</v>
      </c>
      <c r="I45" s="442">
        <f t="shared" si="7"/>
        <v>655000000</v>
      </c>
    </row>
    <row r="46" spans="1:15" ht="26.25" thickBot="1" x14ac:dyDescent="0.25">
      <c r="A46" s="459"/>
      <c r="B46" s="460" t="s">
        <v>393</v>
      </c>
      <c r="C46" s="442">
        <f t="shared" ref="C46:I46" si="8">SUM(C25-C45)</f>
        <v>960519947.03999972</v>
      </c>
      <c r="D46" s="443">
        <f t="shared" si="8"/>
        <v>1679480058</v>
      </c>
      <c r="E46" s="443">
        <f t="shared" si="8"/>
        <v>1884924609.6100001</v>
      </c>
      <c r="F46" s="442">
        <f t="shared" si="8"/>
        <v>4761500000</v>
      </c>
      <c r="G46" s="442">
        <f t="shared" si="8"/>
        <v>3291500000</v>
      </c>
      <c r="H46" s="442">
        <f t="shared" si="8"/>
        <v>3266500000</v>
      </c>
      <c r="I46" s="442">
        <f t="shared" si="8"/>
        <v>3086500000</v>
      </c>
    </row>
    <row r="47" spans="1:15" ht="26.25" thickBot="1" x14ac:dyDescent="0.25">
      <c r="A47" s="459"/>
      <c r="B47" s="461" t="s">
        <v>406</v>
      </c>
      <c r="C47" s="442"/>
      <c r="D47" s="462">
        <v>507000000</v>
      </c>
      <c r="E47" s="462">
        <v>542501946.55999994</v>
      </c>
      <c r="F47" s="463">
        <v>807373664</v>
      </c>
      <c r="G47" s="463">
        <v>665330871</v>
      </c>
      <c r="H47" s="463">
        <v>669775452</v>
      </c>
      <c r="I47" s="463">
        <v>727901788</v>
      </c>
    </row>
    <row r="48" spans="1:15" ht="26.25" thickBot="1" x14ac:dyDescent="0.25">
      <c r="A48" s="459"/>
      <c r="B48" s="460" t="s">
        <v>394</v>
      </c>
      <c r="C48" s="442"/>
      <c r="D48" s="443">
        <f>D46-D47</f>
        <v>1172480058</v>
      </c>
      <c r="E48" s="443">
        <f>E46-E47</f>
        <v>1342422663.0500002</v>
      </c>
      <c r="F48" s="442">
        <f t="shared" ref="F48:I48" si="9">F46-F47</f>
        <v>3954126336</v>
      </c>
      <c r="G48" s="442">
        <f t="shared" si="9"/>
        <v>2626169129</v>
      </c>
      <c r="H48" s="442">
        <f t="shared" si="9"/>
        <v>2596724548</v>
      </c>
      <c r="I48" s="442">
        <f t="shared" si="9"/>
        <v>2358598212</v>
      </c>
    </row>
    <row r="49" spans="1:9" x14ac:dyDescent="0.2">
      <c r="A49" s="411" t="s">
        <v>114</v>
      </c>
      <c r="B49" s="464" t="s">
        <v>139</v>
      </c>
      <c r="C49" s="185"/>
    </row>
    <row r="50" spans="1:9" x14ac:dyDescent="0.2">
      <c r="A50" s="411" t="s">
        <v>113</v>
      </c>
      <c r="B50" s="411" t="s">
        <v>140</v>
      </c>
      <c r="C50" s="185"/>
      <c r="F50" s="455"/>
      <c r="G50" s="455"/>
      <c r="H50" s="455">
        <v>3711500000</v>
      </c>
      <c r="I50" s="455">
        <v>3741500000</v>
      </c>
    </row>
    <row r="51" spans="1:9" x14ac:dyDescent="0.2">
      <c r="A51" s="66" t="s">
        <v>250</v>
      </c>
      <c r="B51" s="411" t="s">
        <v>863</v>
      </c>
      <c r="C51" s="185"/>
      <c r="F51" s="455"/>
      <c r="G51" s="455"/>
      <c r="H51" s="455">
        <v>445000000</v>
      </c>
      <c r="I51" s="455">
        <v>655000000</v>
      </c>
    </row>
    <row r="52" spans="1:9" x14ac:dyDescent="0.2">
      <c r="A52" s="464" t="s">
        <v>60</v>
      </c>
      <c r="B52" s="66" t="s">
        <v>62</v>
      </c>
      <c r="C52" s="185"/>
      <c r="F52" s="455"/>
      <c r="G52" s="455"/>
      <c r="H52" s="455">
        <f t="shared" ref="H52:I52" si="10">H47</f>
        <v>669775452</v>
      </c>
      <c r="I52" s="455">
        <f t="shared" si="10"/>
        <v>727901788</v>
      </c>
    </row>
    <row r="53" spans="1:9" ht="25.5" x14ac:dyDescent="0.2">
      <c r="A53" s="464" t="s">
        <v>355</v>
      </c>
      <c r="B53" s="465" t="s">
        <v>392</v>
      </c>
      <c r="C53" s="185"/>
      <c r="F53" s="466"/>
      <c r="G53" s="466"/>
      <c r="H53" s="466">
        <f t="shared" ref="H53:I53" si="11">(H51+H52)-H50</f>
        <v>-2596724548</v>
      </c>
      <c r="I53" s="466">
        <f t="shared" si="11"/>
        <v>-2358598212</v>
      </c>
    </row>
    <row r="54" spans="1:9" x14ac:dyDescent="0.2">
      <c r="A54" s="464" t="s">
        <v>391</v>
      </c>
      <c r="B54" s="66" t="s">
        <v>407</v>
      </c>
      <c r="C54" s="185"/>
      <c r="H54" s="406" t="b">
        <f>H53=-H48</f>
        <v>1</v>
      </c>
      <c r="I54" s="406" t="b">
        <f>I53=-I48</f>
        <v>1</v>
      </c>
    </row>
    <row r="55" spans="1:9" x14ac:dyDescent="0.2">
      <c r="A55" s="464"/>
      <c r="B55" s="66" t="s">
        <v>963</v>
      </c>
      <c r="C55" s="185"/>
    </row>
    <row r="56" spans="1:9" x14ac:dyDescent="0.2">
      <c r="A56" s="464"/>
      <c r="B56" s="66"/>
      <c r="C56" s="185"/>
    </row>
    <row r="57" spans="1:9" x14ac:dyDescent="0.2">
      <c r="B57" s="467" t="s">
        <v>267</v>
      </c>
    </row>
    <row r="58" spans="1:9" x14ac:dyDescent="0.2">
      <c r="B58" s="406" t="s">
        <v>124</v>
      </c>
    </row>
  </sheetData>
  <mergeCells count="2">
    <mergeCell ref="A2:B2"/>
    <mergeCell ref="A6:B6"/>
  </mergeCells>
  <pageMargins left="0.7" right="0.7" top="0.78740157499999996" bottom="0.78740157499999996" header="0.3" footer="0.3"/>
  <pageSetup paperSize="9" scale="6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6"/>
  <sheetViews>
    <sheetView zoomScale="101" zoomScaleNormal="101" workbookViewId="0">
      <selection activeCell="I21" sqref="I21"/>
    </sheetView>
  </sheetViews>
  <sheetFormatPr defaultRowHeight="12.75" x14ac:dyDescent="0.2"/>
  <cols>
    <col min="1" max="1" width="62.85546875" style="500" customWidth="1"/>
    <col min="2" max="2" width="10.42578125" style="569" bestFit="1" customWidth="1"/>
    <col min="3" max="3" width="12.140625" style="570" customWidth="1"/>
    <col min="4" max="4" width="14.85546875" style="500" customWidth="1"/>
    <col min="5" max="5" width="11.85546875" style="500" customWidth="1"/>
    <col min="6" max="6" width="9" style="579" bestFit="1" customWidth="1"/>
    <col min="7" max="7" width="11.85546875" style="500" bestFit="1" customWidth="1"/>
    <col min="8" max="8" width="12.85546875" style="500" customWidth="1"/>
    <col min="9" max="9" width="9.7109375" style="500" bestFit="1" customWidth="1"/>
    <col min="10" max="10" width="10.7109375" style="500" bestFit="1" customWidth="1"/>
    <col min="11" max="256" width="9.140625" style="500"/>
    <col min="257" max="257" width="62.85546875" style="500" customWidth="1"/>
    <col min="258" max="258" width="7.5703125" style="500" customWidth="1"/>
    <col min="259" max="259" width="12.140625" style="500" customWidth="1"/>
    <col min="260" max="261" width="12.42578125" style="500" customWidth="1"/>
    <col min="262" max="262" width="9.7109375" style="500" customWidth="1"/>
    <col min="263" max="263" width="11.85546875" style="500" bestFit="1" customWidth="1"/>
    <col min="264" max="264" width="12.85546875" style="500" customWidth="1"/>
    <col min="265" max="265" width="9.7109375" style="500" bestFit="1" customWidth="1"/>
    <col min="266" max="266" width="10.7109375" style="500" bestFit="1" customWidth="1"/>
    <col min="267" max="512" width="9.140625" style="500"/>
    <col min="513" max="513" width="62.85546875" style="500" customWidth="1"/>
    <col min="514" max="514" width="7.5703125" style="500" customWidth="1"/>
    <col min="515" max="515" width="12.140625" style="500" customWidth="1"/>
    <col min="516" max="517" width="12.42578125" style="500" customWidth="1"/>
    <col min="518" max="518" width="9.7109375" style="500" customWidth="1"/>
    <col min="519" max="519" width="11.85546875" style="500" bestFit="1" customWidth="1"/>
    <col min="520" max="520" width="12.85546875" style="500" customWidth="1"/>
    <col min="521" max="521" width="9.7109375" style="500" bestFit="1" customWidth="1"/>
    <col min="522" max="522" width="10.7109375" style="500" bestFit="1" customWidth="1"/>
    <col min="523" max="768" width="9.140625" style="500"/>
    <col min="769" max="769" width="62.85546875" style="500" customWidth="1"/>
    <col min="770" max="770" width="7.5703125" style="500" customWidth="1"/>
    <col min="771" max="771" width="12.140625" style="500" customWidth="1"/>
    <col min="772" max="773" width="12.42578125" style="500" customWidth="1"/>
    <col min="774" max="774" width="9.7109375" style="500" customWidth="1"/>
    <col min="775" max="775" width="11.85546875" style="500" bestFit="1" customWidth="1"/>
    <col min="776" max="776" width="12.85546875" style="500" customWidth="1"/>
    <col min="777" max="777" width="9.7109375" style="500" bestFit="1" customWidth="1"/>
    <col min="778" max="778" width="10.7109375" style="500" bestFit="1" customWidth="1"/>
    <col min="779" max="1024" width="9.140625" style="500"/>
    <col min="1025" max="1025" width="62.85546875" style="500" customWidth="1"/>
    <col min="1026" max="1026" width="7.5703125" style="500" customWidth="1"/>
    <col min="1027" max="1027" width="12.140625" style="500" customWidth="1"/>
    <col min="1028" max="1029" width="12.42578125" style="500" customWidth="1"/>
    <col min="1030" max="1030" width="9.7109375" style="500" customWidth="1"/>
    <col min="1031" max="1031" width="11.85546875" style="500" bestFit="1" customWidth="1"/>
    <col min="1032" max="1032" width="12.85546875" style="500" customWidth="1"/>
    <col min="1033" max="1033" width="9.7109375" style="500" bestFit="1" customWidth="1"/>
    <col min="1034" max="1034" width="10.7109375" style="500" bestFit="1" customWidth="1"/>
    <col min="1035" max="1280" width="9.140625" style="500"/>
    <col min="1281" max="1281" width="62.85546875" style="500" customWidth="1"/>
    <col min="1282" max="1282" width="7.5703125" style="500" customWidth="1"/>
    <col min="1283" max="1283" width="12.140625" style="500" customWidth="1"/>
    <col min="1284" max="1285" width="12.42578125" style="500" customWidth="1"/>
    <col min="1286" max="1286" width="9.7109375" style="500" customWidth="1"/>
    <col min="1287" max="1287" width="11.85546875" style="500" bestFit="1" customWidth="1"/>
    <col min="1288" max="1288" width="12.85546875" style="500" customWidth="1"/>
    <col min="1289" max="1289" width="9.7109375" style="500" bestFit="1" customWidth="1"/>
    <col min="1290" max="1290" width="10.7109375" style="500" bestFit="1" customWidth="1"/>
    <col min="1291" max="1536" width="9.140625" style="500"/>
    <col min="1537" max="1537" width="62.85546875" style="500" customWidth="1"/>
    <col min="1538" max="1538" width="7.5703125" style="500" customWidth="1"/>
    <col min="1539" max="1539" width="12.140625" style="500" customWidth="1"/>
    <col min="1540" max="1541" width="12.42578125" style="500" customWidth="1"/>
    <col min="1542" max="1542" width="9.7109375" style="500" customWidth="1"/>
    <col min="1543" max="1543" width="11.85546875" style="500" bestFit="1" customWidth="1"/>
    <col min="1544" max="1544" width="12.85546875" style="500" customWidth="1"/>
    <col min="1545" max="1545" width="9.7109375" style="500" bestFit="1" customWidth="1"/>
    <col min="1546" max="1546" width="10.7109375" style="500" bestFit="1" customWidth="1"/>
    <col min="1547" max="1792" width="9.140625" style="500"/>
    <col min="1793" max="1793" width="62.85546875" style="500" customWidth="1"/>
    <col min="1794" max="1794" width="7.5703125" style="500" customWidth="1"/>
    <col min="1795" max="1795" width="12.140625" style="500" customWidth="1"/>
    <col min="1796" max="1797" width="12.42578125" style="500" customWidth="1"/>
    <col min="1798" max="1798" width="9.7109375" style="500" customWidth="1"/>
    <col min="1799" max="1799" width="11.85546875" style="500" bestFit="1" customWidth="1"/>
    <col min="1800" max="1800" width="12.85546875" style="500" customWidth="1"/>
    <col min="1801" max="1801" width="9.7109375" style="500" bestFit="1" customWidth="1"/>
    <col min="1802" max="1802" width="10.7109375" style="500" bestFit="1" customWidth="1"/>
    <col min="1803" max="2048" width="9.140625" style="500"/>
    <col min="2049" max="2049" width="62.85546875" style="500" customWidth="1"/>
    <col min="2050" max="2050" width="7.5703125" style="500" customWidth="1"/>
    <col min="2051" max="2051" width="12.140625" style="500" customWidth="1"/>
    <col min="2052" max="2053" width="12.42578125" style="500" customWidth="1"/>
    <col min="2054" max="2054" width="9.7109375" style="500" customWidth="1"/>
    <col min="2055" max="2055" width="11.85546875" style="500" bestFit="1" customWidth="1"/>
    <col min="2056" max="2056" width="12.85546875" style="500" customWidth="1"/>
    <col min="2057" max="2057" width="9.7109375" style="500" bestFit="1" customWidth="1"/>
    <col min="2058" max="2058" width="10.7109375" style="500" bestFit="1" customWidth="1"/>
    <col min="2059" max="2304" width="9.140625" style="500"/>
    <col min="2305" max="2305" width="62.85546875" style="500" customWidth="1"/>
    <col min="2306" max="2306" width="7.5703125" style="500" customWidth="1"/>
    <col min="2307" max="2307" width="12.140625" style="500" customWidth="1"/>
    <col min="2308" max="2309" width="12.42578125" style="500" customWidth="1"/>
    <col min="2310" max="2310" width="9.7109375" style="500" customWidth="1"/>
    <col min="2311" max="2311" width="11.85546875" style="500" bestFit="1" customWidth="1"/>
    <col min="2312" max="2312" width="12.85546875" style="500" customWidth="1"/>
    <col min="2313" max="2313" width="9.7109375" style="500" bestFit="1" customWidth="1"/>
    <col min="2314" max="2314" width="10.7109375" style="500" bestFit="1" customWidth="1"/>
    <col min="2315" max="2560" width="9.140625" style="500"/>
    <col min="2561" max="2561" width="62.85546875" style="500" customWidth="1"/>
    <col min="2562" max="2562" width="7.5703125" style="500" customWidth="1"/>
    <col min="2563" max="2563" width="12.140625" style="500" customWidth="1"/>
    <col min="2564" max="2565" width="12.42578125" style="500" customWidth="1"/>
    <col min="2566" max="2566" width="9.7109375" style="500" customWidth="1"/>
    <col min="2567" max="2567" width="11.85546875" style="500" bestFit="1" customWidth="1"/>
    <col min="2568" max="2568" width="12.85546875" style="500" customWidth="1"/>
    <col min="2569" max="2569" width="9.7109375" style="500" bestFit="1" customWidth="1"/>
    <col min="2570" max="2570" width="10.7109375" style="500" bestFit="1" customWidth="1"/>
    <col min="2571" max="2816" width="9.140625" style="500"/>
    <col min="2817" max="2817" width="62.85546875" style="500" customWidth="1"/>
    <col min="2818" max="2818" width="7.5703125" style="500" customWidth="1"/>
    <col min="2819" max="2819" width="12.140625" style="500" customWidth="1"/>
    <col min="2820" max="2821" width="12.42578125" style="500" customWidth="1"/>
    <col min="2822" max="2822" width="9.7109375" style="500" customWidth="1"/>
    <col min="2823" max="2823" width="11.85546875" style="500" bestFit="1" customWidth="1"/>
    <col min="2824" max="2824" width="12.85546875" style="500" customWidth="1"/>
    <col min="2825" max="2825" width="9.7109375" style="500" bestFit="1" customWidth="1"/>
    <col min="2826" max="2826" width="10.7109375" style="500" bestFit="1" customWidth="1"/>
    <col min="2827" max="3072" width="9.140625" style="500"/>
    <col min="3073" max="3073" width="62.85546875" style="500" customWidth="1"/>
    <col min="3074" max="3074" width="7.5703125" style="500" customWidth="1"/>
    <col min="3075" max="3075" width="12.140625" style="500" customWidth="1"/>
    <col min="3076" max="3077" width="12.42578125" style="500" customWidth="1"/>
    <col min="3078" max="3078" width="9.7109375" style="500" customWidth="1"/>
    <col min="3079" max="3079" width="11.85546875" style="500" bestFit="1" customWidth="1"/>
    <col min="3080" max="3080" width="12.85546875" style="500" customWidth="1"/>
    <col min="3081" max="3081" width="9.7109375" style="500" bestFit="1" customWidth="1"/>
    <col min="3082" max="3082" width="10.7109375" style="500" bestFit="1" customWidth="1"/>
    <col min="3083" max="3328" width="9.140625" style="500"/>
    <col min="3329" max="3329" width="62.85546875" style="500" customWidth="1"/>
    <col min="3330" max="3330" width="7.5703125" style="500" customWidth="1"/>
    <col min="3331" max="3331" width="12.140625" style="500" customWidth="1"/>
    <col min="3332" max="3333" width="12.42578125" style="500" customWidth="1"/>
    <col min="3334" max="3334" width="9.7109375" style="500" customWidth="1"/>
    <col min="3335" max="3335" width="11.85546875" style="500" bestFit="1" customWidth="1"/>
    <col min="3336" max="3336" width="12.85546875" style="500" customWidth="1"/>
    <col min="3337" max="3337" width="9.7109375" style="500" bestFit="1" customWidth="1"/>
    <col min="3338" max="3338" width="10.7109375" style="500" bestFit="1" customWidth="1"/>
    <col min="3339" max="3584" width="9.140625" style="500"/>
    <col min="3585" max="3585" width="62.85546875" style="500" customWidth="1"/>
    <col min="3586" max="3586" width="7.5703125" style="500" customWidth="1"/>
    <col min="3587" max="3587" width="12.140625" style="500" customWidth="1"/>
    <col min="3588" max="3589" width="12.42578125" style="500" customWidth="1"/>
    <col min="3590" max="3590" width="9.7109375" style="500" customWidth="1"/>
    <col min="3591" max="3591" width="11.85546875" style="500" bestFit="1" customWidth="1"/>
    <col min="3592" max="3592" width="12.85546875" style="500" customWidth="1"/>
    <col min="3593" max="3593" width="9.7109375" style="500" bestFit="1" customWidth="1"/>
    <col min="3594" max="3594" width="10.7109375" style="500" bestFit="1" customWidth="1"/>
    <col min="3595" max="3840" width="9.140625" style="500"/>
    <col min="3841" max="3841" width="62.85546875" style="500" customWidth="1"/>
    <col min="3842" max="3842" width="7.5703125" style="500" customWidth="1"/>
    <col min="3843" max="3843" width="12.140625" style="500" customWidth="1"/>
    <col min="3844" max="3845" width="12.42578125" style="500" customWidth="1"/>
    <col min="3846" max="3846" width="9.7109375" style="500" customWidth="1"/>
    <col min="3847" max="3847" width="11.85546875" style="500" bestFit="1" customWidth="1"/>
    <col min="3848" max="3848" width="12.85546875" style="500" customWidth="1"/>
    <col min="3849" max="3849" width="9.7109375" style="500" bestFit="1" customWidth="1"/>
    <col min="3850" max="3850" width="10.7109375" style="500" bestFit="1" customWidth="1"/>
    <col min="3851" max="4096" width="9.140625" style="500"/>
    <col min="4097" max="4097" width="62.85546875" style="500" customWidth="1"/>
    <col min="4098" max="4098" width="7.5703125" style="500" customWidth="1"/>
    <col min="4099" max="4099" width="12.140625" style="500" customWidth="1"/>
    <col min="4100" max="4101" width="12.42578125" style="500" customWidth="1"/>
    <col min="4102" max="4102" width="9.7109375" style="500" customWidth="1"/>
    <col min="4103" max="4103" width="11.85546875" style="500" bestFit="1" customWidth="1"/>
    <col min="4104" max="4104" width="12.85546875" style="500" customWidth="1"/>
    <col min="4105" max="4105" width="9.7109375" style="500" bestFit="1" customWidth="1"/>
    <col min="4106" max="4106" width="10.7109375" style="500" bestFit="1" customWidth="1"/>
    <col min="4107" max="4352" width="9.140625" style="500"/>
    <col min="4353" max="4353" width="62.85546875" style="500" customWidth="1"/>
    <col min="4354" max="4354" width="7.5703125" style="500" customWidth="1"/>
    <col min="4355" max="4355" width="12.140625" style="500" customWidth="1"/>
    <col min="4356" max="4357" width="12.42578125" style="500" customWidth="1"/>
    <col min="4358" max="4358" width="9.7109375" style="500" customWidth="1"/>
    <col min="4359" max="4359" width="11.85546875" style="500" bestFit="1" customWidth="1"/>
    <col min="4360" max="4360" width="12.85546875" style="500" customWidth="1"/>
    <col min="4361" max="4361" width="9.7109375" style="500" bestFit="1" customWidth="1"/>
    <col min="4362" max="4362" width="10.7109375" style="500" bestFit="1" customWidth="1"/>
    <col min="4363" max="4608" width="9.140625" style="500"/>
    <col min="4609" max="4609" width="62.85546875" style="500" customWidth="1"/>
    <col min="4610" max="4610" width="7.5703125" style="500" customWidth="1"/>
    <col min="4611" max="4611" width="12.140625" style="500" customWidth="1"/>
    <col min="4612" max="4613" width="12.42578125" style="500" customWidth="1"/>
    <col min="4614" max="4614" width="9.7109375" style="500" customWidth="1"/>
    <col min="4615" max="4615" width="11.85546875" style="500" bestFit="1" customWidth="1"/>
    <col min="4616" max="4616" width="12.85546875" style="500" customWidth="1"/>
    <col min="4617" max="4617" width="9.7109375" style="500" bestFit="1" customWidth="1"/>
    <col min="4618" max="4618" width="10.7109375" style="500" bestFit="1" customWidth="1"/>
    <col min="4619" max="4864" width="9.140625" style="500"/>
    <col min="4865" max="4865" width="62.85546875" style="500" customWidth="1"/>
    <col min="4866" max="4866" width="7.5703125" style="500" customWidth="1"/>
    <col min="4867" max="4867" width="12.140625" style="500" customWidth="1"/>
    <col min="4868" max="4869" width="12.42578125" style="500" customWidth="1"/>
    <col min="4870" max="4870" width="9.7109375" style="500" customWidth="1"/>
    <col min="4871" max="4871" width="11.85546875" style="500" bestFit="1" customWidth="1"/>
    <col min="4872" max="4872" width="12.85546875" style="500" customWidth="1"/>
    <col min="4873" max="4873" width="9.7109375" style="500" bestFit="1" customWidth="1"/>
    <col min="4874" max="4874" width="10.7109375" style="500" bestFit="1" customWidth="1"/>
    <col min="4875" max="5120" width="9.140625" style="500"/>
    <col min="5121" max="5121" width="62.85546875" style="500" customWidth="1"/>
    <col min="5122" max="5122" width="7.5703125" style="500" customWidth="1"/>
    <col min="5123" max="5123" width="12.140625" style="500" customWidth="1"/>
    <col min="5124" max="5125" width="12.42578125" style="500" customWidth="1"/>
    <col min="5126" max="5126" width="9.7109375" style="500" customWidth="1"/>
    <col min="5127" max="5127" width="11.85546875" style="500" bestFit="1" customWidth="1"/>
    <col min="5128" max="5128" width="12.85546875" style="500" customWidth="1"/>
    <col min="5129" max="5129" width="9.7109375" style="500" bestFit="1" customWidth="1"/>
    <col min="5130" max="5130" width="10.7109375" style="500" bestFit="1" customWidth="1"/>
    <col min="5131" max="5376" width="9.140625" style="500"/>
    <col min="5377" max="5377" width="62.85546875" style="500" customWidth="1"/>
    <col min="5378" max="5378" width="7.5703125" style="500" customWidth="1"/>
    <col min="5379" max="5379" width="12.140625" style="500" customWidth="1"/>
    <col min="5380" max="5381" width="12.42578125" style="500" customWidth="1"/>
    <col min="5382" max="5382" width="9.7109375" style="500" customWidth="1"/>
    <col min="5383" max="5383" width="11.85546875" style="500" bestFit="1" customWidth="1"/>
    <col min="5384" max="5384" width="12.85546875" style="500" customWidth="1"/>
    <col min="5385" max="5385" width="9.7109375" style="500" bestFit="1" customWidth="1"/>
    <col min="5386" max="5386" width="10.7109375" style="500" bestFit="1" customWidth="1"/>
    <col min="5387" max="5632" width="9.140625" style="500"/>
    <col min="5633" max="5633" width="62.85546875" style="500" customWidth="1"/>
    <col min="5634" max="5634" width="7.5703125" style="500" customWidth="1"/>
    <col min="5635" max="5635" width="12.140625" style="500" customWidth="1"/>
    <col min="5636" max="5637" width="12.42578125" style="500" customWidth="1"/>
    <col min="5638" max="5638" width="9.7109375" style="500" customWidth="1"/>
    <col min="5639" max="5639" width="11.85546875" style="500" bestFit="1" customWidth="1"/>
    <col min="5640" max="5640" width="12.85546875" style="500" customWidth="1"/>
    <col min="5641" max="5641" width="9.7109375" style="500" bestFit="1" customWidth="1"/>
    <col min="5642" max="5642" width="10.7109375" style="500" bestFit="1" customWidth="1"/>
    <col min="5643" max="5888" width="9.140625" style="500"/>
    <col min="5889" max="5889" width="62.85546875" style="500" customWidth="1"/>
    <col min="5890" max="5890" width="7.5703125" style="500" customWidth="1"/>
    <col min="5891" max="5891" width="12.140625" style="500" customWidth="1"/>
    <col min="5892" max="5893" width="12.42578125" style="500" customWidth="1"/>
    <col min="5894" max="5894" width="9.7109375" style="500" customWidth="1"/>
    <col min="5895" max="5895" width="11.85546875" style="500" bestFit="1" customWidth="1"/>
    <col min="5896" max="5896" width="12.85546875" style="500" customWidth="1"/>
    <col min="5897" max="5897" width="9.7109375" style="500" bestFit="1" customWidth="1"/>
    <col min="5898" max="5898" width="10.7109375" style="500" bestFit="1" customWidth="1"/>
    <col min="5899" max="6144" width="9.140625" style="500"/>
    <col min="6145" max="6145" width="62.85546875" style="500" customWidth="1"/>
    <col min="6146" max="6146" width="7.5703125" style="500" customWidth="1"/>
    <col min="6147" max="6147" width="12.140625" style="500" customWidth="1"/>
    <col min="6148" max="6149" width="12.42578125" style="500" customWidth="1"/>
    <col min="6150" max="6150" width="9.7109375" style="500" customWidth="1"/>
    <col min="6151" max="6151" width="11.85546875" style="500" bestFit="1" customWidth="1"/>
    <col min="6152" max="6152" width="12.85546875" style="500" customWidth="1"/>
    <col min="6153" max="6153" width="9.7109375" style="500" bestFit="1" customWidth="1"/>
    <col min="6154" max="6154" width="10.7109375" style="500" bestFit="1" customWidth="1"/>
    <col min="6155" max="6400" width="9.140625" style="500"/>
    <col min="6401" max="6401" width="62.85546875" style="500" customWidth="1"/>
    <col min="6402" max="6402" width="7.5703125" style="500" customWidth="1"/>
    <col min="6403" max="6403" width="12.140625" style="500" customWidth="1"/>
    <col min="6404" max="6405" width="12.42578125" style="500" customWidth="1"/>
    <col min="6406" max="6406" width="9.7109375" style="500" customWidth="1"/>
    <col min="6407" max="6407" width="11.85546875" style="500" bestFit="1" customWidth="1"/>
    <col min="6408" max="6408" width="12.85546875" style="500" customWidth="1"/>
    <col min="6409" max="6409" width="9.7109375" style="500" bestFit="1" customWidth="1"/>
    <col min="6410" max="6410" width="10.7109375" style="500" bestFit="1" customWidth="1"/>
    <col min="6411" max="6656" width="9.140625" style="500"/>
    <col min="6657" max="6657" width="62.85546875" style="500" customWidth="1"/>
    <col min="6658" max="6658" width="7.5703125" style="500" customWidth="1"/>
    <col min="6659" max="6659" width="12.140625" style="500" customWidth="1"/>
    <col min="6660" max="6661" width="12.42578125" style="500" customWidth="1"/>
    <col min="6662" max="6662" width="9.7109375" style="500" customWidth="1"/>
    <col min="6663" max="6663" width="11.85546875" style="500" bestFit="1" customWidth="1"/>
    <col min="6664" max="6664" width="12.85546875" style="500" customWidth="1"/>
    <col min="6665" max="6665" width="9.7109375" style="500" bestFit="1" customWidth="1"/>
    <col min="6666" max="6666" width="10.7109375" style="500" bestFit="1" customWidth="1"/>
    <col min="6667" max="6912" width="9.140625" style="500"/>
    <col min="6913" max="6913" width="62.85546875" style="500" customWidth="1"/>
    <col min="6914" max="6914" width="7.5703125" style="500" customWidth="1"/>
    <col min="6915" max="6915" width="12.140625" style="500" customWidth="1"/>
    <col min="6916" max="6917" width="12.42578125" style="500" customWidth="1"/>
    <col min="6918" max="6918" width="9.7109375" style="500" customWidth="1"/>
    <col min="6919" max="6919" width="11.85546875" style="500" bestFit="1" customWidth="1"/>
    <col min="6920" max="6920" width="12.85546875" style="500" customWidth="1"/>
    <col min="6921" max="6921" width="9.7109375" style="500" bestFit="1" customWidth="1"/>
    <col min="6922" max="6922" width="10.7109375" style="500" bestFit="1" customWidth="1"/>
    <col min="6923" max="7168" width="9.140625" style="500"/>
    <col min="7169" max="7169" width="62.85546875" style="500" customWidth="1"/>
    <col min="7170" max="7170" width="7.5703125" style="500" customWidth="1"/>
    <col min="7171" max="7171" width="12.140625" style="500" customWidth="1"/>
    <col min="7172" max="7173" width="12.42578125" style="500" customWidth="1"/>
    <col min="7174" max="7174" width="9.7109375" style="500" customWidth="1"/>
    <col min="7175" max="7175" width="11.85546875" style="500" bestFit="1" customWidth="1"/>
    <col min="7176" max="7176" width="12.85546875" style="500" customWidth="1"/>
    <col min="7177" max="7177" width="9.7109375" style="500" bestFit="1" customWidth="1"/>
    <col min="7178" max="7178" width="10.7109375" style="500" bestFit="1" customWidth="1"/>
    <col min="7179" max="7424" width="9.140625" style="500"/>
    <col min="7425" max="7425" width="62.85546875" style="500" customWidth="1"/>
    <col min="7426" max="7426" width="7.5703125" style="500" customWidth="1"/>
    <col min="7427" max="7427" width="12.140625" style="500" customWidth="1"/>
    <col min="7428" max="7429" width="12.42578125" style="500" customWidth="1"/>
    <col min="7430" max="7430" width="9.7109375" style="500" customWidth="1"/>
    <col min="7431" max="7431" width="11.85546875" style="500" bestFit="1" customWidth="1"/>
    <col min="7432" max="7432" width="12.85546875" style="500" customWidth="1"/>
    <col min="7433" max="7433" width="9.7109375" style="500" bestFit="1" customWidth="1"/>
    <col min="7434" max="7434" width="10.7109375" style="500" bestFit="1" customWidth="1"/>
    <col min="7435" max="7680" width="9.140625" style="500"/>
    <col min="7681" max="7681" width="62.85546875" style="500" customWidth="1"/>
    <col min="7682" max="7682" width="7.5703125" style="500" customWidth="1"/>
    <col min="7683" max="7683" width="12.140625" style="500" customWidth="1"/>
    <col min="7684" max="7685" width="12.42578125" style="500" customWidth="1"/>
    <col min="7686" max="7686" width="9.7109375" style="500" customWidth="1"/>
    <col min="7687" max="7687" width="11.85546875" style="500" bestFit="1" customWidth="1"/>
    <col min="7688" max="7688" width="12.85546875" style="500" customWidth="1"/>
    <col min="7689" max="7689" width="9.7109375" style="500" bestFit="1" customWidth="1"/>
    <col min="7690" max="7690" width="10.7109375" style="500" bestFit="1" customWidth="1"/>
    <col min="7691" max="7936" width="9.140625" style="500"/>
    <col min="7937" max="7937" width="62.85546875" style="500" customWidth="1"/>
    <col min="7938" max="7938" width="7.5703125" style="500" customWidth="1"/>
    <col min="7939" max="7939" width="12.140625" style="500" customWidth="1"/>
    <col min="7940" max="7941" width="12.42578125" style="500" customWidth="1"/>
    <col min="7942" max="7942" width="9.7109375" style="500" customWidth="1"/>
    <col min="7943" max="7943" width="11.85546875" style="500" bestFit="1" customWidth="1"/>
    <col min="7944" max="7944" width="12.85546875" style="500" customWidth="1"/>
    <col min="7945" max="7945" width="9.7109375" style="500" bestFit="1" customWidth="1"/>
    <col min="7946" max="7946" width="10.7109375" style="500" bestFit="1" customWidth="1"/>
    <col min="7947" max="8192" width="9.140625" style="500"/>
    <col min="8193" max="8193" width="62.85546875" style="500" customWidth="1"/>
    <col min="8194" max="8194" width="7.5703125" style="500" customWidth="1"/>
    <col min="8195" max="8195" width="12.140625" style="500" customWidth="1"/>
    <col min="8196" max="8197" width="12.42578125" style="500" customWidth="1"/>
    <col min="8198" max="8198" width="9.7109375" style="500" customWidth="1"/>
    <col min="8199" max="8199" width="11.85546875" style="500" bestFit="1" customWidth="1"/>
    <col min="8200" max="8200" width="12.85546875" style="500" customWidth="1"/>
    <col min="8201" max="8201" width="9.7109375" style="500" bestFit="1" customWidth="1"/>
    <col min="8202" max="8202" width="10.7109375" style="500" bestFit="1" customWidth="1"/>
    <col min="8203" max="8448" width="9.140625" style="500"/>
    <col min="8449" max="8449" width="62.85546875" style="500" customWidth="1"/>
    <col min="8450" max="8450" width="7.5703125" style="500" customWidth="1"/>
    <col min="8451" max="8451" width="12.140625" style="500" customWidth="1"/>
    <col min="8452" max="8453" width="12.42578125" style="500" customWidth="1"/>
    <col min="8454" max="8454" width="9.7109375" style="500" customWidth="1"/>
    <col min="8455" max="8455" width="11.85546875" style="500" bestFit="1" customWidth="1"/>
    <col min="8456" max="8456" width="12.85546875" style="500" customWidth="1"/>
    <col min="8457" max="8457" width="9.7109375" style="500" bestFit="1" customWidth="1"/>
    <col min="8458" max="8458" width="10.7109375" style="500" bestFit="1" customWidth="1"/>
    <col min="8459" max="8704" width="9.140625" style="500"/>
    <col min="8705" max="8705" width="62.85546875" style="500" customWidth="1"/>
    <col min="8706" max="8706" width="7.5703125" style="500" customWidth="1"/>
    <col min="8707" max="8707" width="12.140625" style="500" customWidth="1"/>
    <col min="8708" max="8709" width="12.42578125" style="500" customWidth="1"/>
    <col min="8710" max="8710" width="9.7109375" style="500" customWidth="1"/>
    <col min="8711" max="8711" width="11.85546875" style="500" bestFit="1" customWidth="1"/>
    <col min="8712" max="8712" width="12.85546875" style="500" customWidth="1"/>
    <col min="8713" max="8713" width="9.7109375" style="500" bestFit="1" customWidth="1"/>
    <col min="8714" max="8714" width="10.7109375" style="500" bestFit="1" customWidth="1"/>
    <col min="8715" max="8960" width="9.140625" style="500"/>
    <col min="8961" max="8961" width="62.85546875" style="500" customWidth="1"/>
    <col min="8962" max="8962" width="7.5703125" style="500" customWidth="1"/>
    <col min="8963" max="8963" width="12.140625" style="500" customWidth="1"/>
    <col min="8964" max="8965" width="12.42578125" style="500" customWidth="1"/>
    <col min="8966" max="8966" width="9.7109375" style="500" customWidth="1"/>
    <col min="8967" max="8967" width="11.85546875" style="500" bestFit="1" customWidth="1"/>
    <col min="8968" max="8968" width="12.85546875" style="500" customWidth="1"/>
    <col min="8969" max="8969" width="9.7109375" style="500" bestFit="1" customWidth="1"/>
    <col min="8970" max="8970" width="10.7109375" style="500" bestFit="1" customWidth="1"/>
    <col min="8971" max="9216" width="9.140625" style="500"/>
    <col min="9217" max="9217" width="62.85546875" style="500" customWidth="1"/>
    <col min="9218" max="9218" width="7.5703125" style="500" customWidth="1"/>
    <col min="9219" max="9219" width="12.140625" style="500" customWidth="1"/>
    <col min="9220" max="9221" width="12.42578125" style="500" customWidth="1"/>
    <col min="9222" max="9222" width="9.7109375" style="500" customWidth="1"/>
    <col min="9223" max="9223" width="11.85546875" style="500" bestFit="1" customWidth="1"/>
    <col min="9224" max="9224" width="12.85546875" style="500" customWidth="1"/>
    <col min="9225" max="9225" width="9.7109375" style="500" bestFit="1" customWidth="1"/>
    <col min="9226" max="9226" width="10.7109375" style="500" bestFit="1" customWidth="1"/>
    <col min="9227" max="9472" width="9.140625" style="500"/>
    <col min="9473" max="9473" width="62.85546875" style="500" customWidth="1"/>
    <col min="9474" max="9474" width="7.5703125" style="500" customWidth="1"/>
    <col min="9475" max="9475" width="12.140625" style="500" customWidth="1"/>
    <col min="9476" max="9477" width="12.42578125" style="500" customWidth="1"/>
    <col min="9478" max="9478" width="9.7109375" style="500" customWidth="1"/>
    <col min="9479" max="9479" width="11.85546875" style="500" bestFit="1" customWidth="1"/>
    <col min="9480" max="9480" width="12.85546875" style="500" customWidth="1"/>
    <col min="9481" max="9481" width="9.7109375" style="500" bestFit="1" customWidth="1"/>
    <col min="9482" max="9482" width="10.7109375" style="500" bestFit="1" customWidth="1"/>
    <col min="9483" max="9728" width="9.140625" style="500"/>
    <col min="9729" max="9729" width="62.85546875" style="500" customWidth="1"/>
    <col min="9730" max="9730" width="7.5703125" style="500" customWidth="1"/>
    <col min="9731" max="9731" width="12.140625" style="500" customWidth="1"/>
    <col min="9732" max="9733" width="12.42578125" style="500" customWidth="1"/>
    <col min="9734" max="9734" width="9.7109375" style="500" customWidth="1"/>
    <col min="9735" max="9735" width="11.85546875" style="500" bestFit="1" customWidth="1"/>
    <col min="9736" max="9736" width="12.85546875" style="500" customWidth="1"/>
    <col min="9737" max="9737" width="9.7109375" style="500" bestFit="1" customWidth="1"/>
    <col min="9738" max="9738" width="10.7109375" style="500" bestFit="1" customWidth="1"/>
    <col min="9739" max="9984" width="9.140625" style="500"/>
    <col min="9985" max="9985" width="62.85546875" style="500" customWidth="1"/>
    <col min="9986" max="9986" width="7.5703125" style="500" customWidth="1"/>
    <col min="9987" max="9987" width="12.140625" style="500" customWidth="1"/>
    <col min="9988" max="9989" width="12.42578125" style="500" customWidth="1"/>
    <col min="9990" max="9990" width="9.7109375" style="500" customWidth="1"/>
    <col min="9991" max="9991" width="11.85546875" style="500" bestFit="1" customWidth="1"/>
    <col min="9992" max="9992" width="12.85546875" style="500" customWidth="1"/>
    <col min="9993" max="9993" width="9.7109375" style="500" bestFit="1" customWidth="1"/>
    <col min="9994" max="9994" width="10.7109375" style="500" bestFit="1" customWidth="1"/>
    <col min="9995" max="10240" width="9.140625" style="500"/>
    <col min="10241" max="10241" width="62.85546875" style="500" customWidth="1"/>
    <col min="10242" max="10242" width="7.5703125" style="500" customWidth="1"/>
    <col min="10243" max="10243" width="12.140625" style="500" customWidth="1"/>
    <col min="10244" max="10245" width="12.42578125" style="500" customWidth="1"/>
    <col min="10246" max="10246" width="9.7109375" style="500" customWidth="1"/>
    <col min="10247" max="10247" width="11.85546875" style="500" bestFit="1" customWidth="1"/>
    <col min="10248" max="10248" width="12.85546875" style="500" customWidth="1"/>
    <col min="10249" max="10249" width="9.7109375" style="500" bestFit="1" customWidth="1"/>
    <col min="10250" max="10250" width="10.7109375" style="500" bestFit="1" customWidth="1"/>
    <col min="10251" max="10496" width="9.140625" style="500"/>
    <col min="10497" max="10497" width="62.85546875" style="500" customWidth="1"/>
    <col min="10498" max="10498" width="7.5703125" style="500" customWidth="1"/>
    <col min="10499" max="10499" width="12.140625" style="500" customWidth="1"/>
    <col min="10500" max="10501" width="12.42578125" style="500" customWidth="1"/>
    <col min="10502" max="10502" width="9.7109375" style="500" customWidth="1"/>
    <col min="10503" max="10503" width="11.85546875" style="500" bestFit="1" customWidth="1"/>
    <col min="10504" max="10504" width="12.85546875" style="500" customWidth="1"/>
    <col min="10505" max="10505" width="9.7109375" style="500" bestFit="1" customWidth="1"/>
    <col min="10506" max="10506" width="10.7109375" style="500" bestFit="1" customWidth="1"/>
    <col min="10507" max="10752" width="9.140625" style="500"/>
    <col min="10753" max="10753" width="62.85546875" style="500" customWidth="1"/>
    <col min="10754" max="10754" width="7.5703125" style="500" customWidth="1"/>
    <col min="10755" max="10755" width="12.140625" style="500" customWidth="1"/>
    <col min="10756" max="10757" width="12.42578125" style="500" customWidth="1"/>
    <col min="10758" max="10758" width="9.7109375" style="500" customWidth="1"/>
    <col min="10759" max="10759" width="11.85546875" style="500" bestFit="1" customWidth="1"/>
    <col min="10760" max="10760" width="12.85546875" style="500" customWidth="1"/>
    <col min="10761" max="10761" width="9.7109375" style="500" bestFit="1" customWidth="1"/>
    <col min="10762" max="10762" width="10.7109375" style="500" bestFit="1" customWidth="1"/>
    <col min="10763" max="11008" width="9.140625" style="500"/>
    <col min="11009" max="11009" width="62.85546875" style="500" customWidth="1"/>
    <col min="11010" max="11010" width="7.5703125" style="500" customWidth="1"/>
    <col min="11011" max="11011" width="12.140625" style="500" customWidth="1"/>
    <col min="11012" max="11013" width="12.42578125" style="500" customWidth="1"/>
    <col min="11014" max="11014" width="9.7109375" style="500" customWidth="1"/>
    <col min="11015" max="11015" width="11.85546875" style="500" bestFit="1" customWidth="1"/>
    <col min="11016" max="11016" width="12.85546875" style="500" customWidth="1"/>
    <col min="11017" max="11017" width="9.7109375" style="500" bestFit="1" customWidth="1"/>
    <col min="11018" max="11018" width="10.7109375" style="500" bestFit="1" customWidth="1"/>
    <col min="11019" max="11264" width="9.140625" style="500"/>
    <col min="11265" max="11265" width="62.85546875" style="500" customWidth="1"/>
    <col min="11266" max="11266" width="7.5703125" style="500" customWidth="1"/>
    <col min="11267" max="11267" width="12.140625" style="500" customWidth="1"/>
    <col min="11268" max="11269" width="12.42578125" style="500" customWidth="1"/>
    <col min="11270" max="11270" width="9.7109375" style="500" customWidth="1"/>
    <col min="11271" max="11271" width="11.85546875" style="500" bestFit="1" customWidth="1"/>
    <col min="11272" max="11272" width="12.85546875" style="500" customWidth="1"/>
    <col min="11273" max="11273" width="9.7109375" style="500" bestFit="1" customWidth="1"/>
    <col min="11274" max="11274" width="10.7109375" style="500" bestFit="1" customWidth="1"/>
    <col min="11275" max="11520" width="9.140625" style="500"/>
    <col min="11521" max="11521" width="62.85546875" style="500" customWidth="1"/>
    <col min="11522" max="11522" width="7.5703125" style="500" customWidth="1"/>
    <col min="11523" max="11523" width="12.140625" style="500" customWidth="1"/>
    <col min="11524" max="11525" width="12.42578125" style="500" customWidth="1"/>
    <col min="11526" max="11526" width="9.7109375" style="500" customWidth="1"/>
    <col min="11527" max="11527" width="11.85546875" style="500" bestFit="1" customWidth="1"/>
    <col min="11528" max="11528" width="12.85546875" style="500" customWidth="1"/>
    <col min="11529" max="11529" width="9.7109375" style="500" bestFit="1" customWidth="1"/>
    <col min="11530" max="11530" width="10.7109375" style="500" bestFit="1" customWidth="1"/>
    <col min="11531" max="11776" width="9.140625" style="500"/>
    <col min="11777" max="11777" width="62.85546875" style="500" customWidth="1"/>
    <col min="11778" max="11778" width="7.5703125" style="500" customWidth="1"/>
    <col min="11779" max="11779" width="12.140625" style="500" customWidth="1"/>
    <col min="11780" max="11781" width="12.42578125" style="500" customWidth="1"/>
    <col min="11782" max="11782" width="9.7109375" style="500" customWidth="1"/>
    <col min="11783" max="11783" width="11.85546875" style="500" bestFit="1" customWidth="1"/>
    <col min="11784" max="11784" width="12.85546875" style="500" customWidth="1"/>
    <col min="11785" max="11785" width="9.7109375" style="500" bestFit="1" customWidth="1"/>
    <col min="11786" max="11786" width="10.7109375" style="500" bestFit="1" customWidth="1"/>
    <col min="11787" max="12032" width="9.140625" style="500"/>
    <col min="12033" max="12033" width="62.85546875" style="500" customWidth="1"/>
    <col min="12034" max="12034" width="7.5703125" style="500" customWidth="1"/>
    <col min="12035" max="12035" width="12.140625" style="500" customWidth="1"/>
    <col min="12036" max="12037" width="12.42578125" style="500" customWidth="1"/>
    <col min="12038" max="12038" width="9.7109375" style="500" customWidth="1"/>
    <col min="12039" max="12039" width="11.85546875" style="500" bestFit="1" customWidth="1"/>
    <col min="12040" max="12040" width="12.85546875" style="500" customWidth="1"/>
    <col min="12041" max="12041" width="9.7109375" style="500" bestFit="1" customWidth="1"/>
    <col min="12042" max="12042" width="10.7109375" style="500" bestFit="1" customWidth="1"/>
    <col min="12043" max="12288" width="9.140625" style="500"/>
    <col min="12289" max="12289" width="62.85546875" style="500" customWidth="1"/>
    <col min="12290" max="12290" width="7.5703125" style="500" customWidth="1"/>
    <col min="12291" max="12291" width="12.140625" style="500" customWidth="1"/>
    <col min="12292" max="12293" width="12.42578125" style="500" customWidth="1"/>
    <col min="12294" max="12294" width="9.7109375" style="500" customWidth="1"/>
    <col min="12295" max="12295" width="11.85546875" style="500" bestFit="1" customWidth="1"/>
    <col min="12296" max="12296" width="12.85546875" style="500" customWidth="1"/>
    <col min="12297" max="12297" width="9.7109375" style="500" bestFit="1" customWidth="1"/>
    <col min="12298" max="12298" width="10.7109375" style="500" bestFit="1" customWidth="1"/>
    <col min="12299" max="12544" width="9.140625" style="500"/>
    <col min="12545" max="12545" width="62.85546875" style="500" customWidth="1"/>
    <col min="12546" max="12546" width="7.5703125" style="500" customWidth="1"/>
    <col min="12547" max="12547" width="12.140625" style="500" customWidth="1"/>
    <col min="12548" max="12549" width="12.42578125" style="500" customWidth="1"/>
    <col min="12550" max="12550" width="9.7109375" style="500" customWidth="1"/>
    <col min="12551" max="12551" width="11.85546875" style="500" bestFit="1" customWidth="1"/>
    <col min="12552" max="12552" width="12.85546875" style="500" customWidth="1"/>
    <col min="12553" max="12553" width="9.7109375" style="500" bestFit="1" customWidth="1"/>
    <col min="12554" max="12554" width="10.7109375" style="500" bestFit="1" customWidth="1"/>
    <col min="12555" max="12800" width="9.140625" style="500"/>
    <col min="12801" max="12801" width="62.85546875" style="500" customWidth="1"/>
    <col min="12802" max="12802" width="7.5703125" style="500" customWidth="1"/>
    <col min="12803" max="12803" width="12.140625" style="500" customWidth="1"/>
    <col min="12804" max="12805" width="12.42578125" style="500" customWidth="1"/>
    <col min="12806" max="12806" width="9.7109375" style="500" customWidth="1"/>
    <col min="12807" max="12807" width="11.85546875" style="500" bestFit="1" customWidth="1"/>
    <col min="12808" max="12808" width="12.85546875" style="500" customWidth="1"/>
    <col min="12809" max="12809" width="9.7109375" style="500" bestFit="1" customWidth="1"/>
    <col min="12810" max="12810" width="10.7109375" style="500" bestFit="1" customWidth="1"/>
    <col min="12811" max="13056" width="9.140625" style="500"/>
    <col min="13057" max="13057" width="62.85546875" style="500" customWidth="1"/>
    <col min="13058" max="13058" width="7.5703125" style="500" customWidth="1"/>
    <col min="13059" max="13059" width="12.140625" style="500" customWidth="1"/>
    <col min="13060" max="13061" width="12.42578125" style="500" customWidth="1"/>
    <col min="13062" max="13062" width="9.7109375" style="500" customWidth="1"/>
    <col min="13063" max="13063" width="11.85546875" style="500" bestFit="1" customWidth="1"/>
    <col min="13064" max="13064" width="12.85546875" style="500" customWidth="1"/>
    <col min="13065" max="13065" width="9.7109375" style="500" bestFit="1" customWidth="1"/>
    <col min="13066" max="13066" width="10.7109375" style="500" bestFit="1" customWidth="1"/>
    <col min="13067" max="13312" width="9.140625" style="500"/>
    <col min="13313" max="13313" width="62.85546875" style="500" customWidth="1"/>
    <col min="13314" max="13314" width="7.5703125" style="500" customWidth="1"/>
    <col min="13315" max="13315" width="12.140625" style="500" customWidth="1"/>
    <col min="13316" max="13317" width="12.42578125" style="500" customWidth="1"/>
    <col min="13318" max="13318" width="9.7109375" style="500" customWidth="1"/>
    <col min="13319" max="13319" width="11.85546875" style="500" bestFit="1" customWidth="1"/>
    <col min="13320" max="13320" width="12.85546875" style="500" customWidth="1"/>
    <col min="13321" max="13321" width="9.7109375" style="500" bestFit="1" customWidth="1"/>
    <col min="13322" max="13322" width="10.7109375" style="500" bestFit="1" customWidth="1"/>
    <col min="13323" max="13568" width="9.140625" style="500"/>
    <col min="13569" max="13569" width="62.85546875" style="500" customWidth="1"/>
    <col min="13570" max="13570" width="7.5703125" style="500" customWidth="1"/>
    <col min="13571" max="13571" width="12.140625" style="500" customWidth="1"/>
    <col min="13572" max="13573" width="12.42578125" style="500" customWidth="1"/>
    <col min="13574" max="13574" width="9.7109375" style="500" customWidth="1"/>
    <col min="13575" max="13575" width="11.85546875" style="500" bestFit="1" customWidth="1"/>
    <col min="13576" max="13576" width="12.85546875" style="500" customWidth="1"/>
    <col min="13577" max="13577" width="9.7109375" style="500" bestFit="1" customWidth="1"/>
    <col min="13578" max="13578" width="10.7109375" style="500" bestFit="1" customWidth="1"/>
    <col min="13579" max="13824" width="9.140625" style="500"/>
    <col min="13825" max="13825" width="62.85546875" style="500" customWidth="1"/>
    <col min="13826" max="13826" width="7.5703125" style="500" customWidth="1"/>
    <col min="13827" max="13827" width="12.140625" style="500" customWidth="1"/>
    <col min="13828" max="13829" width="12.42578125" style="500" customWidth="1"/>
    <col min="13830" max="13830" width="9.7109375" style="500" customWidth="1"/>
    <col min="13831" max="13831" width="11.85546875" style="500" bestFit="1" customWidth="1"/>
    <col min="13832" max="13832" width="12.85546875" style="500" customWidth="1"/>
    <col min="13833" max="13833" width="9.7109375" style="500" bestFit="1" customWidth="1"/>
    <col min="13834" max="13834" width="10.7109375" style="500" bestFit="1" customWidth="1"/>
    <col min="13835" max="14080" width="9.140625" style="500"/>
    <col min="14081" max="14081" width="62.85546875" style="500" customWidth="1"/>
    <col min="14082" max="14082" width="7.5703125" style="500" customWidth="1"/>
    <col min="14083" max="14083" width="12.140625" style="500" customWidth="1"/>
    <col min="14084" max="14085" width="12.42578125" style="500" customWidth="1"/>
    <col min="14086" max="14086" width="9.7109375" style="500" customWidth="1"/>
    <col min="14087" max="14087" width="11.85546875" style="500" bestFit="1" customWidth="1"/>
    <col min="14088" max="14088" width="12.85546875" style="500" customWidth="1"/>
    <col min="14089" max="14089" width="9.7109375" style="500" bestFit="1" customWidth="1"/>
    <col min="14090" max="14090" width="10.7109375" style="500" bestFit="1" customWidth="1"/>
    <col min="14091" max="14336" width="9.140625" style="500"/>
    <col min="14337" max="14337" width="62.85546875" style="500" customWidth="1"/>
    <col min="14338" max="14338" width="7.5703125" style="500" customWidth="1"/>
    <col min="14339" max="14339" width="12.140625" style="500" customWidth="1"/>
    <col min="14340" max="14341" width="12.42578125" style="500" customWidth="1"/>
    <col min="14342" max="14342" width="9.7109375" style="500" customWidth="1"/>
    <col min="14343" max="14343" width="11.85546875" style="500" bestFit="1" customWidth="1"/>
    <col min="14344" max="14344" width="12.85546875" style="500" customWidth="1"/>
    <col min="14345" max="14345" width="9.7109375" style="500" bestFit="1" customWidth="1"/>
    <col min="14346" max="14346" width="10.7109375" style="500" bestFit="1" customWidth="1"/>
    <col min="14347" max="14592" width="9.140625" style="500"/>
    <col min="14593" max="14593" width="62.85546875" style="500" customWidth="1"/>
    <col min="14594" max="14594" width="7.5703125" style="500" customWidth="1"/>
    <col min="14595" max="14595" width="12.140625" style="500" customWidth="1"/>
    <col min="14596" max="14597" width="12.42578125" style="500" customWidth="1"/>
    <col min="14598" max="14598" width="9.7109375" style="500" customWidth="1"/>
    <col min="14599" max="14599" width="11.85546875" style="500" bestFit="1" customWidth="1"/>
    <col min="14600" max="14600" width="12.85546875" style="500" customWidth="1"/>
    <col min="14601" max="14601" width="9.7109375" style="500" bestFit="1" customWidth="1"/>
    <col min="14602" max="14602" width="10.7109375" style="500" bestFit="1" customWidth="1"/>
    <col min="14603" max="14848" width="9.140625" style="500"/>
    <col min="14849" max="14849" width="62.85546875" style="500" customWidth="1"/>
    <col min="14850" max="14850" width="7.5703125" style="500" customWidth="1"/>
    <col min="14851" max="14851" width="12.140625" style="500" customWidth="1"/>
    <col min="14852" max="14853" width="12.42578125" style="500" customWidth="1"/>
    <col min="14854" max="14854" width="9.7109375" style="500" customWidth="1"/>
    <col min="14855" max="14855" width="11.85546875" style="500" bestFit="1" customWidth="1"/>
    <col min="14856" max="14856" width="12.85546875" style="500" customWidth="1"/>
    <col min="14857" max="14857" width="9.7109375" style="500" bestFit="1" customWidth="1"/>
    <col min="14858" max="14858" width="10.7109375" style="500" bestFit="1" customWidth="1"/>
    <col min="14859" max="15104" width="9.140625" style="500"/>
    <col min="15105" max="15105" width="62.85546875" style="500" customWidth="1"/>
    <col min="15106" max="15106" width="7.5703125" style="500" customWidth="1"/>
    <col min="15107" max="15107" width="12.140625" style="500" customWidth="1"/>
    <col min="15108" max="15109" width="12.42578125" style="500" customWidth="1"/>
    <col min="15110" max="15110" width="9.7109375" style="500" customWidth="1"/>
    <col min="15111" max="15111" width="11.85546875" style="500" bestFit="1" customWidth="1"/>
    <col min="15112" max="15112" width="12.85546875" style="500" customWidth="1"/>
    <col min="15113" max="15113" width="9.7109375" style="500" bestFit="1" customWidth="1"/>
    <col min="15114" max="15114" width="10.7109375" style="500" bestFit="1" customWidth="1"/>
    <col min="15115" max="15360" width="9.140625" style="500"/>
    <col min="15361" max="15361" width="62.85546875" style="500" customWidth="1"/>
    <col min="15362" max="15362" width="7.5703125" style="500" customWidth="1"/>
    <col min="15363" max="15363" width="12.140625" style="500" customWidth="1"/>
    <col min="15364" max="15365" width="12.42578125" style="500" customWidth="1"/>
    <col min="15366" max="15366" width="9.7109375" style="500" customWidth="1"/>
    <col min="15367" max="15367" width="11.85546875" style="500" bestFit="1" customWidth="1"/>
    <col min="15368" max="15368" width="12.85546875" style="500" customWidth="1"/>
    <col min="15369" max="15369" width="9.7109375" style="500" bestFit="1" customWidth="1"/>
    <col min="15370" max="15370" width="10.7109375" style="500" bestFit="1" customWidth="1"/>
    <col min="15371" max="15616" width="9.140625" style="500"/>
    <col min="15617" max="15617" width="62.85546875" style="500" customWidth="1"/>
    <col min="15618" max="15618" width="7.5703125" style="500" customWidth="1"/>
    <col min="15619" max="15619" width="12.140625" style="500" customWidth="1"/>
    <col min="15620" max="15621" width="12.42578125" style="500" customWidth="1"/>
    <col min="15622" max="15622" width="9.7109375" style="500" customWidth="1"/>
    <col min="15623" max="15623" width="11.85546875" style="500" bestFit="1" customWidth="1"/>
    <col min="15624" max="15624" width="12.85546875" style="500" customWidth="1"/>
    <col min="15625" max="15625" width="9.7109375" style="500" bestFit="1" customWidth="1"/>
    <col min="15626" max="15626" width="10.7109375" style="500" bestFit="1" customWidth="1"/>
    <col min="15627" max="15872" width="9.140625" style="500"/>
    <col min="15873" max="15873" width="62.85546875" style="500" customWidth="1"/>
    <col min="15874" max="15874" width="7.5703125" style="500" customWidth="1"/>
    <col min="15875" max="15875" width="12.140625" style="500" customWidth="1"/>
    <col min="15876" max="15877" width="12.42578125" style="500" customWidth="1"/>
    <col min="15878" max="15878" width="9.7109375" style="500" customWidth="1"/>
    <col min="15879" max="15879" width="11.85546875" style="500" bestFit="1" customWidth="1"/>
    <col min="15880" max="15880" width="12.85546875" style="500" customWidth="1"/>
    <col min="15881" max="15881" width="9.7109375" style="500" bestFit="1" customWidth="1"/>
    <col min="15882" max="15882" width="10.7109375" style="500" bestFit="1" customWidth="1"/>
    <col min="15883" max="16128" width="9.140625" style="500"/>
    <col min="16129" max="16129" width="62.85546875" style="500" customWidth="1"/>
    <col min="16130" max="16130" width="7.5703125" style="500" customWidth="1"/>
    <col min="16131" max="16131" width="12.140625" style="500" customWidth="1"/>
    <col min="16132" max="16133" width="12.42578125" style="500" customWidth="1"/>
    <col min="16134" max="16134" width="9.7109375" style="500" customWidth="1"/>
    <col min="16135" max="16135" width="11.85546875" style="500" bestFit="1" customWidth="1"/>
    <col min="16136" max="16136" width="12.85546875" style="500" customWidth="1"/>
    <col min="16137" max="16137" width="9.7109375" style="500" bestFit="1" customWidth="1"/>
    <col min="16138" max="16138" width="10.7109375" style="500" bestFit="1" customWidth="1"/>
    <col min="16139" max="16384" width="9.140625" style="500"/>
  </cols>
  <sheetData>
    <row r="2" spans="1:8" s="468" customFormat="1" ht="21.75" customHeight="1" x14ac:dyDescent="0.3">
      <c r="A2" s="1104" t="s">
        <v>885</v>
      </c>
      <c r="B2" s="1104"/>
      <c r="C2" s="1104"/>
      <c r="D2" s="1104"/>
      <c r="E2" s="1104"/>
      <c r="F2" s="1104"/>
    </row>
    <row r="3" spans="1:8" s="468" customFormat="1" ht="21.75" customHeight="1" x14ac:dyDescent="0.3">
      <c r="A3" s="469"/>
      <c r="B3" s="469"/>
      <c r="C3" s="469"/>
      <c r="D3" s="470"/>
      <c r="E3" s="470"/>
    </row>
    <row r="4" spans="1:8" s="468" customFormat="1" ht="15" customHeight="1" thickBot="1" x14ac:dyDescent="0.35">
      <c r="A4" s="471"/>
      <c r="B4" s="472"/>
      <c r="C4" s="473" t="s">
        <v>915</v>
      </c>
      <c r="D4" s="473" t="s">
        <v>916</v>
      </c>
      <c r="E4" s="473" t="s">
        <v>286</v>
      </c>
      <c r="F4" s="474"/>
    </row>
    <row r="5" spans="1:8" s="475" customFormat="1" ht="18.75" customHeight="1" thickTop="1" x14ac:dyDescent="0.2">
      <c r="A5" s="1096" t="s">
        <v>34</v>
      </c>
      <c r="B5" s="1098" t="s">
        <v>917</v>
      </c>
      <c r="C5" s="1100" t="s">
        <v>918</v>
      </c>
      <c r="D5" s="1105" t="s">
        <v>919</v>
      </c>
      <c r="E5" s="1105" t="s">
        <v>920</v>
      </c>
      <c r="F5" s="1102" t="s">
        <v>127</v>
      </c>
    </row>
    <row r="6" spans="1:8" s="477" customFormat="1" ht="23.25" customHeight="1" thickBot="1" x14ac:dyDescent="0.25">
      <c r="A6" s="1097"/>
      <c r="B6" s="1099"/>
      <c r="C6" s="1101"/>
      <c r="D6" s="1106"/>
      <c r="E6" s="1106"/>
      <c r="F6" s="1103"/>
      <c r="G6" s="476"/>
    </row>
    <row r="7" spans="1:8" s="477" customFormat="1" ht="15" customHeight="1" thickTop="1" thickBot="1" x14ac:dyDescent="0.3">
      <c r="A7" s="478" t="s">
        <v>921</v>
      </c>
      <c r="B7" s="479"/>
      <c r="C7" s="480"/>
      <c r="D7" s="481"/>
      <c r="E7" s="481"/>
      <c r="F7" s="482"/>
    </row>
    <row r="8" spans="1:8" s="475" customFormat="1" ht="15" customHeight="1" thickTop="1" x14ac:dyDescent="0.2">
      <c r="A8" s="483" t="s">
        <v>922</v>
      </c>
      <c r="B8" s="484"/>
      <c r="C8" s="485"/>
      <c r="D8" s="486">
        <f>SUM(D10:D11)</f>
        <v>300</v>
      </c>
      <c r="E8" s="486">
        <f>SUM(E10:E11)</f>
        <v>319</v>
      </c>
      <c r="F8" s="487"/>
    </row>
    <row r="9" spans="1:8" s="475" customFormat="1" ht="15" customHeight="1" x14ac:dyDescent="0.2">
      <c r="A9" s="488" t="s">
        <v>150</v>
      </c>
      <c r="B9" s="489"/>
      <c r="C9" s="490"/>
      <c r="D9" s="491"/>
      <c r="E9" s="491"/>
      <c r="F9" s="492"/>
    </row>
    <row r="10" spans="1:8" s="495" customFormat="1" ht="15" customHeight="1" x14ac:dyDescent="0.2">
      <c r="A10" s="488" t="s">
        <v>923</v>
      </c>
      <c r="B10" s="489">
        <v>2000</v>
      </c>
      <c r="C10" s="490" t="s">
        <v>128</v>
      </c>
      <c r="D10" s="493">
        <v>300</v>
      </c>
      <c r="E10" s="494">
        <v>319</v>
      </c>
      <c r="F10" s="492">
        <v>2020</v>
      </c>
      <c r="H10" s="496"/>
    </row>
    <row r="11" spans="1:8" ht="15.75" x14ac:dyDescent="0.2">
      <c r="A11" s="488" t="s">
        <v>924</v>
      </c>
      <c r="B11" s="489">
        <v>2000</v>
      </c>
      <c r="C11" s="497" t="s">
        <v>129</v>
      </c>
      <c r="D11" s="498">
        <v>0</v>
      </c>
      <c r="E11" s="499">
        <v>0</v>
      </c>
      <c r="F11" s="492">
        <v>2019</v>
      </c>
    </row>
    <row r="12" spans="1:8" s="475" customFormat="1" ht="15" customHeight="1" x14ac:dyDescent="0.2">
      <c r="A12" s="483" t="s">
        <v>925</v>
      </c>
      <c r="B12" s="484"/>
      <c r="C12" s="485"/>
      <c r="D12" s="486">
        <f>SUM(D13:D14)</f>
        <v>1045</v>
      </c>
      <c r="E12" s="486">
        <f>SUM(E13:E14)</f>
        <v>434</v>
      </c>
      <c r="F12" s="501"/>
    </row>
    <row r="13" spans="1:8" s="475" customFormat="1" ht="15" customHeight="1" x14ac:dyDescent="0.2">
      <c r="A13" s="488" t="s">
        <v>926</v>
      </c>
      <c r="B13" s="489">
        <v>1997</v>
      </c>
      <c r="C13" s="497" t="s">
        <v>264</v>
      </c>
      <c r="D13" s="498">
        <v>938</v>
      </c>
      <c r="E13" s="499">
        <v>326</v>
      </c>
      <c r="F13" s="492">
        <v>2022</v>
      </c>
    </row>
    <row r="14" spans="1:8" s="475" customFormat="1" ht="15" customHeight="1" x14ac:dyDescent="0.2">
      <c r="A14" s="488" t="s">
        <v>927</v>
      </c>
      <c r="B14" s="489">
        <v>2000</v>
      </c>
      <c r="C14" s="497" t="s">
        <v>129</v>
      </c>
      <c r="D14" s="498">
        <v>107</v>
      </c>
      <c r="E14" s="499">
        <v>108</v>
      </c>
      <c r="F14" s="492">
        <v>2020</v>
      </c>
    </row>
    <row r="15" spans="1:8" s="475" customFormat="1" ht="15" customHeight="1" thickBot="1" x14ac:dyDescent="0.25">
      <c r="A15" s="502" t="s">
        <v>928</v>
      </c>
      <c r="B15" s="503">
        <v>2018</v>
      </c>
      <c r="C15" s="504" t="s">
        <v>866</v>
      </c>
      <c r="D15" s="505">
        <v>0</v>
      </c>
      <c r="E15" s="506">
        <v>0</v>
      </c>
      <c r="F15" s="507" t="s">
        <v>153</v>
      </c>
    </row>
    <row r="16" spans="1:8" s="513" customFormat="1" ht="21.75" customHeight="1" thickBot="1" x14ac:dyDescent="0.25">
      <c r="A16" s="508" t="s">
        <v>929</v>
      </c>
      <c r="B16" s="509"/>
      <c r="C16" s="510"/>
      <c r="D16" s="511">
        <f>D8+D12</f>
        <v>1345</v>
      </c>
      <c r="E16" s="511">
        <f>E8+E12</f>
        <v>753</v>
      </c>
      <c r="F16" s="512"/>
    </row>
    <row r="17" spans="1:8" s="519" customFormat="1" ht="16.5" customHeight="1" x14ac:dyDescent="0.25">
      <c r="A17" s="514"/>
      <c r="B17" s="515"/>
      <c r="C17" s="516"/>
      <c r="D17" s="516"/>
      <c r="E17" s="517"/>
      <c r="F17" s="518"/>
    </row>
    <row r="18" spans="1:8" s="519" customFormat="1" ht="16.5" customHeight="1" thickBot="1" x14ac:dyDescent="0.3">
      <c r="A18" s="514"/>
      <c r="B18" s="515"/>
      <c r="C18" s="516"/>
      <c r="D18" s="516"/>
      <c r="E18" s="517"/>
      <c r="F18" s="518"/>
    </row>
    <row r="19" spans="1:8" s="475" customFormat="1" ht="18.75" customHeight="1" thickTop="1" x14ac:dyDescent="0.25">
      <c r="A19" s="1096" t="s">
        <v>34</v>
      </c>
      <c r="B19" s="1098" t="s">
        <v>917</v>
      </c>
      <c r="C19" s="1100" t="s">
        <v>918</v>
      </c>
      <c r="D19" s="520" t="s">
        <v>125</v>
      </c>
      <c r="E19" s="521" t="s">
        <v>126</v>
      </c>
      <c r="F19" s="1102" t="s">
        <v>127</v>
      </c>
    </row>
    <row r="20" spans="1:8" s="477" customFormat="1" ht="15" customHeight="1" thickBot="1" x14ac:dyDescent="0.3">
      <c r="A20" s="1097"/>
      <c r="B20" s="1099"/>
      <c r="C20" s="1101"/>
      <c r="D20" s="522" t="s">
        <v>864</v>
      </c>
      <c r="E20" s="523" t="s">
        <v>865</v>
      </c>
      <c r="F20" s="1103"/>
      <c r="G20" s="476"/>
    </row>
    <row r="21" spans="1:8" s="475" customFormat="1" ht="28.5" customHeight="1" thickTop="1" thickBot="1" x14ac:dyDescent="0.3">
      <c r="A21" s="524" t="s">
        <v>930</v>
      </c>
      <c r="B21" s="525"/>
      <c r="C21" s="526"/>
      <c r="D21" s="527">
        <v>0</v>
      </c>
      <c r="E21" s="527">
        <v>0</v>
      </c>
      <c r="F21" s="528"/>
    </row>
    <row r="22" spans="1:8" s="475" customFormat="1" ht="15" customHeight="1" thickTop="1" thickBot="1" x14ac:dyDescent="0.25">
      <c r="A22" s="529" t="s">
        <v>867</v>
      </c>
      <c r="B22" s="530"/>
      <c r="C22" s="531">
        <v>0</v>
      </c>
      <c r="D22" s="530">
        <v>0</v>
      </c>
      <c r="E22" s="532">
        <v>0</v>
      </c>
      <c r="F22" s="533"/>
    </row>
    <row r="23" spans="1:8" s="475" customFormat="1" ht="16.5" customHeight="1" thickTop="1" x14ac:dyDescent="0.2">
      <c r="A23" s="534"/>
      <c r="B23" s="535"/>
      <c r="C23" s="536"/>
      <c r="D23" s="535"/>
      <c r="E23" s="535"/>
      <c r="F23" s="537"/>
    </row>
    <row r="24" spans="1:8" s="475" customFormat="1" ht="16.5" customHeight="1" thickBot="1" x14ac:dyDescent="0.25">
      <c r="A24" s="534"/>
      <c r="B24" s="535"/>
      <c r="C24" s="536"/>
      <c r="D24" s="535"/>
      <c r="E24" s="535"/>
      <c r="F24" s="537"/>
    </row>
    <row r="25" spans="1:8" s="475" customFormat="1" ht="26.25" customHeight="1" thickTop="1" thickBot="1" x14ac:dyDescent="0.25">
      <c r="A25" s="538" t="s">
        <v>931</v>
      </c>
      <c r="B25" s="539"/>
      <c r="C25" s="540"/>
      <c r="D25" s="541" t="s">
        <v>932</v>
      </c>
      <c r="E25" s="542" t="s">
        <v>933</v>
      </c>
      <c r="F25" s="543"/>
      <c r="G25" s="544"/>
      <c r="H25" s="544"/>
    </row>
    <row r="26" spans="1:8" s="475" customFormat="1" ht="15" customHeight="1" thickTop="1" thickBot="1" x14ac:dyDescent="0.3">
      <c r="A26" s="545" t="s">
        <v>130</v>
      </c>
      <c r="B26" s="546"/>
      <c r="C26" s="546"/>
      <c r="D26" s="547">
        <f>SUM(D27:D28)</f>
        <v>243000</v>
      </c>
      <c r="E26" s="548">
        <f>SUM(E27:E28)</f>
        <v>238000</v>
      </c>
      <c r="F26" s="549"/>
    </row>
    <row r="27" spans="1:8" s="475" customFormat="1" ht="15" customHeight="1" thickTop="1" x14ac:dyDescent="0.2">
      <c r="A27" s="534" t="s">
        <v>934</v>
      </c>
      <c r="B27" s="550"/>
      <c r="C27" s="477"/>
      <c r="D27" s="551">
        <v>188000</v>
      </c>
      <c r="E27" s="552">
        <v>188000</v>
      </c>
      <c r="F27" s="549"/>
      <c r="G27" s="553"/>
      <c r="H27" s="553"/>
    </row>
    <row r="28" spans="1:8" s="475" customFormat="1" ht="15" customHeight="1" thickBot="1" x14ac:dyDescent="0.25">
      <c r="A28" s="529" t="s">
        <v>935</v>
      </c>
      <c r="B28" s="554"/>
      <c r="C28" s="555"/>
      <c r="D28" s="556">
        <v>55000</v>
      </c>
      <c r="E28" s="557">
        <v>50000</v>
      </c>
      <c r="F28" s="553"/>
      <c r="G28" s="553"/>
      <c r="H28" s="553"/>
    </row>
    <row r="29" spans="1:8" s="475" customFormat="1" ht="15" customHeight="1" thickTop="1" x14ac:dyDescent="0.2">
      <c r="A29" s="558"/>
      <c r="B29" s="550"/>
      <c r="C29" s="477"/>
      <c r="D29" s="559"/>
      <c r="E29" s="559"/>
      <c r="F29" s="560"/>
    </row>
    <row r="30" spans="1:8" s="565" customFormat="1" ht="14.25" customHeight="1" x14ac:dyDescent="0.2">
      <c r="A30" s="561" t="s">
        <v>131</v>
      </c>
      <c r="B30" s="562"/>
      <c r="C30" s="563"/>
      <c r="D30" s="564"/>
    </row>
    <row r="31" spans="1:8" s="566" customFormat="1" ht="12" x14ac:dyDescent="0.2">
      <c r="A31" s="566" t="s">
        <v>936</v>
      </c>
      <c r="B31" s="567"/>
      <c r="C31" s="567"/>
    </row>
    <row r="32" spans="1:8" s="566" customFormat="1" ht="12" x14ac:dyDescent="0.2">
      <c r="A32" s="566" t="s">
        <v>937</v>
      </c>
      <c r="B32" s="567"/>
      <c r="C32" s="567"/>
    </row>
    <row r="33" spans="1:5" s="500" customFormat="1" x14ac:dyDescent="0.2">
      <c r="A33" s="568" t="s">
        <v>938</v>
      </c>
      <c r="B33" s="569"/>
      <c r="C33" s="570"/>
    </row>
    <row r="34" spans="1:5" s="500" customFormat="1" x14ac:dyDescent="0.2">
      <c r="B34" s="569"/>
      <c r="C34" s="570"/>
    </row>
    <row r="35" spans="1:5" s="500" customFormat="1" x14ac:dyDescent="0.2">
      <c r="B35" s="569"/>
      <c r="C35" s="570"/>
    </row>
    <row r="36" spans="1:5" s="500" customFormat="1" x14ac:dyDescent="0.2">
      <c r="B36" s="569"/>
      <c r="C36" s="571"/>
      <c r="D36" s="568"/>
      <c r="E36" s="568"/>
    </row>
    <row r="37" spans="1:5" s="500" customFormat="1" x14ac:dyDescent="0.2">
      <c r="B37" s="569"/>
      <c r="C37" s="571"/>
      <c r="D37" s="568"/>
      <c r="E37" s="568"/>
    </row>
    <row r="38" spans="1:5" s="500" customFormat="1" x14ac:dyDescent="0.2">
      <c r="B38" s="569"/>
      <c r="C38" s="572"/>
      <c r="D38" s="573"/>
      <c r="E38" s="574"/>
    </row>
    <row r="39" spans="1:5" s="500" customFormat="1" x14ac:dyDescent="0.2">
      <c r="B39" s="569"/>
      <c r="C39" s="572"/>
      <c r="D39" s="573"/>
      <c r="E39" s="574"/>
    </row>
    <row r="40" spans="1:5" s="500" customFormat="1" x14ac:dyDescent="0.2">
      <c r="B40" s="569"/>
      <c r="C40" s="572"/>
      <c r="D40" s="573"/>
      <c r="E40" s="574"/>
    </row>
    <row r="41" spans="1:5" s="500" customFormat="1" x14ac:dyDescent="0.2">
      <c r="B41" s="569"/>
      <c r="C41" s="572"/>
      <c r="D41" s="573"/>
      <c r="E41" s="574"/>
    </row>
    <row r="42" spans="1:5" s="500" customFormat="1" x14ac:dyDescent="0.2">
      <c r="B42" s="569"/>
      <c r="C42" s="572"/>
      <c r="D42" s="573"/>
      <c r="E42" s="574"/>
    </row>
    <row r="43" spans="1:5" s="500" customFormat="1" x14ac:dyDescent="0.2">
      <c r="B43" s="569"/>
      <c r="C43" s="572"/>
      <c r="D43" s="573"/>
      <c r="E43" s="574"/>
    </row>
    <row r="44" spans="1:5" s="500" customFormat="1" x14ac:dyDescent="0.2">
      <c r="B44" s="569"/>
      <c r="C44" s="572"/>
      <c r="D44" s="573"/>
      <c r="E44" s="574"/>
    </row>
    <row r="45" spans="1:5" s="500" customFormat="1" x14ac:dyDescent="0.2">
      <c r="B45" s="569"/>
      <c r="C45" s="572"/>
      <c r="D45" s="573"/>
      <c r="E45" s="574"/>
    </row>
    <row r="46" spans="1:5" s="500" customFormat="1" x14ac:dyDescent="0.2">
      <c r="B46" s="569"/>
      <c r="C46" s="572"/>
      <c r="D46" s="573"/>
      <c r="E46" s="574"/>
    </row>
    <row r="47" spans="1:5" s="500" customFormat="1" x14ac:dyDescent="0.2">
      <c r="B47" s="569"/>
      <c r="C47" s="572"/>
      <c r="D47" s="573"/>
      <c r="E47" s="574"/>
    </row>
    <row r="48" spans="1:5" s="500" customFormat="1" x14ac:dyDescent="0.2">
      <c r="B48" s="569"/>
      <c r="C48" s="572"/>
      <c r="D48" s="573"/>
      <c r="E48" s="574"/>
    </row>
    <row r="49" spans="3:5" s="500" customFormat="1" x14ac:dyDescent="0.2">
      <c r="C49" s="572"/>
      <c r="D49" s="573"/>
      <c r="E49" s="574"/>
    </row>
    <row r="50" spans="3:5" s="500" customFormat="1" x14ac:dyDescent="0.2">
      <c r="C50" s="572"/>
      <c r="D50" s="573"/>
      <c r="E50" s="574"/>
    </row>
    <row r="51" spans="3:5" s="500" customFormat="1" x14ac:dyDescent="0.2">
      <c r="C51" s="575"/>
      <c r="D51" s="573"/>
      <c r="E51" s="574"/>
    </row>
    <row r="52" spans="3:5" s="500" customFormat="1" x14ac:dyDescent="0.2">
      <c r="C52" s="575"/>
      <c r="D52" s="573"/>
      <c r="E52" s="574"/>
    </row>
    <row r="53" spans="3:5" s="500" customFormat="1" x14ac:dyDescent="0.2">
      <c r="C53" s="575"/>
      <c r="D53" s="573"/>
      <c r="E53" s="574"/>
    </row>
    <row r="54" spans="3:5" s="500" customFormat="1" x14ac:dyDescent="0.2">
      <c r="C54" s="576"/>
      <c r="D54" s="577"/>
      <c r="E54" s="578"/>
    </row>
    <row r="55" spans="3:5" s="500" customFormat="1" x14ac:dyDescent="0.2">
      <c r="C55" s="576"/>
      <c r="D55" s="577"/>
      <c r="E55" s="578"/>
    </row>
    <row r="56" spans="3:5" s="500" customFormat="1" x14ac:dyDescent="0.2">
      <c r="C56" s="576"/>
      <c r="D56" s="577"/>
      <c r="E56" s="578"/>
    </row>
    <row r="57" spans="3:5" s="500" customFormat="1" x14ac:dyDescent="0.2">
      <c r="C57" s="576"/>
      <c r="D57" s="577"/>
    </row>
    <row r="58" spans="3:5" s="500" customFormat="1" x14ac:dyDescent="0.2">
      <c r="C58" s="570"/>
    </row>
    <row r="59" spans="3:5" s="500" customFormat="1" x14ac:dyDescent="0.2">
      <c r="C59" s="570"/>
    </row>
    <row r="60" spans="3:5" s="500" customFormat="1" x14ac:dyDescent="0.2">
      <c r="C60" s="570"/>
    </row>
    <row r="61" spans="3:5" s="500" customFormat="1" x14ac:dyDescent="0.2">
      <c r="C61" s="570"/>
    </row>
    <row r="62" spans="3:5" s="500" customFormat="1" x14ac:dyDescent="0.2">
      <c r="C62" s="570"/>
    </row>
    <row r="63" spans="3:5" s="500" customFormat="1" x14ac:dyDescent="0.2">
      <c r="C63" s="570"/>
    </row>
    <row r="64" spans="3:5" s="500" customFormat="1" x14ac:dyDescent="0.2">
      <c r="C64" s="570"/>
    </row>
    <row r="65" s="500" customFormat="1" x14ac:dyDescent="0.2"/>
    <row r="66" s="500" customFormat="1" x14ac:dyDescent="0.2"/>
    <row r="67" s="500" customFormat="1" x14ac:dyDescent="0.2"/>
    <row r="68" s="500" customFormat="1" x14ac:dyDescent="0.2"/>
    <row r="69" s="500" customFormat="1" x14ac:dyDescent="0.2"/>
    <row r="70" s="500" customFormat="1" x14ac:dyDescent="0.2"/>
    <row r="71" s="500" customFormat="1" x14ac:dyDescent="0.2"/>
    <row r="72" s="500" customFormat="1" x14ac:dyDescent="0.2"/>
    <row r="73" s="500" customFormat="1" x14ac:dyDescent="0.2"/>
    <row r="74" s="500" customFormat="1" x14ac:dyDescent="0.2"/>
    <row r="75" s="500" customFormat="1" x14ac:dyDescent="0.2"/>
    <row r="76" s="500" customFormat="1" x14ac:dyDescent="0.2"/>
  </sheetData>
  <mergeCells count="11">
    <mergeCell ref="A19:A20"/>
    <mergeCell ref="B19:B20"/>
    <mergeCell ref="C19:C20"/>
    <mergeCell ref="F19:F20"/>
    <mergeCell ref="A2:F2"/>
    <mergeCell ref="A5:A6"/>
    <mergeCell ref="B5:B6"/>
    <mergeCell ref="C5:C6"/>
    <mergeCell ref="D5:D6"/>
    <mergeCell ref="E5:E6"/>
    <mergeCell ref="F5:F6"/>
  </mergeCells>
  <pageMargins left="1.299212598425197" right="0.70866141732283472" top="0.78740157480314965" bottom="0.78740157480314965" header="0.31496062992125984" footer="0.31496062992125984"/>
  <pageSetup paperSize="9" scale="90" orientation="landscape" useFirstPageNumber="1" r:id="rId1"/>
  <headerFooter>
    <oddHeader xml:space="preserve">&amp;L&amp;"Times New Roman,Obyčejné"STÁTNÍ ROZPOČET 2020&amp;"Arial CE,Obyčejné"
&amp;R&amp;"Times New Roman,Obyčejné"Tabulka č. 20
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105"/>
  <sheetViews>
    <sheetView zoomScaleNormal="100" workbookViewId="0">
      <pane ySplit="8" topLeftCell="A76" activePane="bottomLeft" state="frozen"/>
      <selection activeCell="F1" sqref="F1"/>
      <selection pane="bottomLeft" activeCell="J89" sqref="J89"/>
    </sheetView>
  </sheetViews>
  <sheetFormatPr defaultRowHeight="12.75" x14ac:dyDescent="0.2"/>
  <cols>
    <col min="1" max="1" width="62.7109375" style="3" customWidth="1"/>
    <col min="2" max="2" width="17.7109375" style="3" customWidth="1"/>
    <col min="3" max="4" width="17.7109375" style="3" bestFit="1" customWidth="1"/>
    <col min="5" max="6" width="17.7109375" style="4" bestFit="1" customWidth="1"/>
    <col min="7" max="7" width="17.7109375" style="3" customWidth="1"/>
    <col min="8" max="8" width="8.85546875" style="4" customWidth="1"/>
    <col min="9" max="16384" width="9.140625" style="3"/>
  </cols>
  <sheetData>
    <row r="1" spans="1:8" x14ac:dyDescent="0.2">
      <c r="A1" s="2" t="s">
        <v>878</v>
      </c>
      <c r="G1" s="7"/>
    </row>
    <row r="2" spans="1:8" x14ac:dyDescent="0.2">
      <c r="B2" s="4"/>
      <c r="C2" s="4"/>
      <c r="D2" s="4"/>
      <c r="G2" s="4"/>
    </row>
    <row r="3" spans="1:8" ht="21.75" customHeight="1" x14ac:dyDescent="0.2">
      <c r="A3" s="963" t="s">
        <v>69</v>
      </c>
      <c r="B3" s="963"/>
      <c r="C3" s="963"/>
      <c r="D3" s="963"/>
      <c r="E3" s="963"/>
      <c r="F3" s="963"/>
      <c r="G3" s="963"/>
      <c r="H3" s="963"/>
    </row>
    <row r="4" spans="1:8" x14ac:dyDescent="0.2">
      <c r="A4" s="964" t="s">
        <v>1</v>
      </c>
      <c r="B4" s="964"/>
      <c r="C4" s="964"/>
      <c r="D4" s="964"/>
      <c r="E4" s="964"/>
      <c r="F4" s="964"/>
      <c r="G4" s="964"/>
      <c r="H4" s="964"/>
    </row>
    <row r="5" spans="1:8" ht="13.5" thickBot="1" x14ac:dyDescent="0.25">
      <c r="A5" s="74"/>
      <c r="B5" s="4"/>
      <c r="C5" s="4"/>
      <c r="D5" s="4"/>
      <c r="H5" s="287" t="s">
        <v>64</v>
      </c>
    </row>
    <row r="6" spans="1:8" ht="20.25" customHeight="1" thickTop="1" x14ac:dyDescent="0.2">
      <c r="A6" s="204"/>
      <c r="B6" s="149"/>
      <c r="C6" s="197"/>
      <c r="D6" s="142"/>
      <c r="E6" s="896"/>
      <c r="F6" s="896" t="s">
        <v>351</v>
      </c>
      <c r="G6" s="897" t="s">
        <v>876</v>
      </c>
      <c r="H6" s="898" t="s">
        <v>348</v>
      </c>
    </row>
    <row r="7" spans="1:8" x14ac:dyDescent="0.2">
      <c r="A7" s="205" t="s">
        <v>493</v>
      </c>
      <c r="B7" s="144" t="s">
        <v>224</v>
      </c>
      <c r="C7" s="198" t="s">
        <v>224</v>
      </c>
      <c r="D7" s="198" t="s">
        <v>224</v>
      </c>
      <c r="E7" s="198" t="s">
        <v>875</v>
      </c>
      <c r="F7" s="198" t="s">
        <v>349</v>
      </c>
      <c r="G7" s="280" t="s">
        <v>349</v>
      </c>
      <c r="H7" s="873" t="s">
        <v>877</v>
      </c>
    </row>
    <row r="8" spans="1:8" ht="13.5" thickBot="1" x14ac:dyDescent="0.25">
      <c r="A8" s="206"/>
      <c r="B8" s="146" t="s">
        <v>353</v>
      </c>
      <c r="C8" s="199" t="s">
        <v>403</v>
      </c>
      <c r="D8" s="199" t="s">
        <v>425</v>
      </c>
      <c r="E8" s="199">
        <v>2018</v>
      </c>
      <c r="F8" s="199">
        <v>2019</v>
      </c>
      <c r="G8" s="281">
        <v>2020</v>
      </c>
      <c r="H8" s="874">
        <v>2019</v>
      </c>
    </row>
    <row r="9" spans="1:8" ht="15.75" x14ac:dyDescent="0.2">
      <c r="A9" s="899" t="s">
        <v>350</v>
      </c>
      <c r="B9" s="101"/>
      <c r="C9" s="101"/>
      <c r="D9" s="101"/>
      <c r="E9" s="101"/>
      <c r="F9" s="101"/>
      <c r="G9" s="280"/>
      <c r="H9" s="875"/>
    </row>
    <row r="10" spans="1:8" x14ac:dyDescent="0.2">
      <c r="A10" s="207" t="s">
        <v>426</v>
      </c>
      <c r="B10" s="103">
        <f t="shared" ref="B10:D10" si="0">SUM(B11:B13)</f>
        <v>103054352295</v>
      </c>
      <c r="C10" s="103">
        <f t="shared" si="0"/>
        <v>112950885888.98</v>
      </c>
      <c r="D10" s="103">
        <f t="shared" si="0"/>
        <v>128608926226.77</v>
      </c>
      <c r="E10" s="273">
        <v>146542919911.81</v>
      </c>
      <c r="F10" s="273">
        <f>SUM(F11:F13)</f>
        <v>165600000000</v>
      </c>
      <c r="G10" s="327">
        <f>SUM(G11:G13)</f>
        <v>175400000000</v>
      </c>
      <c r="H10" s="876">
        <f>IF(F10=0," ",IF(F10&gt;0,ROUND(G10/F10*100,1)))</f>
        <v>105.9</v>
      </c>
    </row>
    <row r="11" spans="1:8" x14ac:dyDescent="0.2">
      <c r="A11" s="208" t="s">
        <v>427</v>
      </c>
      <c r="B11" s="267">
        <v>91176487722</v>
      </c>
      <c r="C11" s="267">
        <v>98598491402.550003</v>
      </c>
      <c r="D11" s="267">
        <v>111698924535.02</v>
      </c>
      <c r="E11" s="267">
        <v>127825879922.36</v>
      </c>
      <c r="F11" s="267">
        <v>146200000000</v>
      </c>
      <c r="G11" s="267">
        <v>155100000000</v>
      </c>
      <c r="H11" s="876">
        <f t="shared" ref="H11:H74" si="1">IF(F11=0," ",IF(F11&gt;0,ROUND(G11/F11*100,1)))</f>
        <v>106.1</v>
      </c>
    </row>
    <row r="12" spans="1:8" x14ac:dyDescent="0.2">
      <c r="A12" s="207" t="s">
        <v>428</v>
      </c>
      <c r="B12" s="267">
        <v>1261572972</v>
      </c>
      <c r="C12" s="267">
        <v>3458766067.23</v>
      </c>
      <c r="D12" s="267">
        <v>6131540880.1599998</v>
      </c>
      <c r="E12" s="267">
        <v>6312086716.6499996</v>
      </c>
      <c r="F12" s="267">
        <v>7400000000</v>
      </c>
      <c r="G12" s="267">
        <v>6500000000</v>
      </c>
      <c r="H12" s="876">
        <f t="shared" si="1"/>
        <v>87.8</v>
      </c>
    </row>
    <row r="13" spans="1:8" x14ac:dyDescent="0.2">
      <c r="A13" s="207" t="s">
        <v>429</v>
      </c>
      <c r="B13" s="267">
        <v>10616291601</v>
      </c>
      <c r="C13" s="267">
        <v>10893628419.200001</v>
      </c>
      <c r="D13" s="267">
        <v>10778460811.59</v>
      </c>
      <c r="E13" s="267">
        <v>12404953272.799999</v>
      </c>
      <c r="F13" s="267">
        <v>12000000000</v>
      </c>
      <c r="G13" s="267">
        <v>13800000000</v>
      </c>
      <c r="H13" s="876">
        <f t="shared" si="1"/>
        <v>115</v>
      </c>
    </row>
    <row r="14" spans="1:8" x14ac:dyDescent="0.2">
      <c r="A14" s="900" t="s">
        <v>430</v>
      </c>
      <c r="B14" s="267">
        <v>99570140619</v>
      </c>
      <c r="C14" s="267">
        <v>111188746065.36</v>
      </c>
      <c r="D14" s="267">
        <v>115187891033.64</v>
      </c>
      <c r="E14" s="267">
        <v>117455423319.09</v>
      </c>
      <c r="F14" s="267">
        <v>124400000000</v>
      </c>
      <c r="G14" s="267">
        <v>127600000000</v>
      </c>
      <c r="H14" s="876">
        <f t="shared" si="1"/>
        <v>102.6</v>
      </c>
    </row>
    <row r="15" spans="1:8" ht="13.5" x14ac:dyDescent="0.2">
      <c r="A15" s="901" t="s">
        <v>431</v>
      </c>
      <c r="B15" s="104">
        <f t="shared" ref="B15:G15" si="2">B10+B14</f>
        <v>202624492914</v>
      </c>
      <c r="C15" s="104">
        <f t="shared" si="2"/>
        <v>224139631954.34</v>
      </c>
      <c r="D15" s="104">
        <f t="shared" si="2"/>
        <v>243796817260.41</v>
      </c>
      <c r="E15" s="104">
        <f t="shared" si="2"/>
        <v>263998343230.89999</v>
      </c>
      <c r="F15" s="104">
        <f t="shared" si="2"/>
        <v>290000000000</v>
      </c>
      <c r="G15" s="104">
        <f t="shared" si="2"/>
        <v>303000000000</v>
      </c>
      <c r="H15" s="876">
        <f t="shared" si="1"/>
        <v>104.5</v>
      </c>
    </row>
    <row r="16" spans="1:8" x14ac:dyDescent="0.2">
      <c r="A16" s="207" t="s">
        <v>432</v>
      </c>
      <c r="B16" s="105">
        <f t="shared" ref="B16" si="3">B17</f>
        <v>236632441233</v>
      </c>
      <c r="C16" s="108">
        <v>245679922140.82999</v>
      </c>
      <c r="D16" s="108">
        <v>265957896163.79001</v>
      </c>
      <c r="E16" s="162">
        <v>278977635164.15002</v>
      </c>
      <c r="F16" s="267">
        <v>297900000000</v>
      </c>
      <c r="G16" s="283">
        <v>319700000000</v>
      </c>
      <c r="H16" s="876">
        <f t="shared" si="1"/>
        <v>107.3</v>
      </c>
    </row>
    <row r="17" spans="1:8" x14ac:dyDescent="0.2">
      <c r="A17" s="208" t="s">
        <v>433</v>
      </c>
      <c r="B17" s="267">
        <v>236632441233</v>
      </c>
      <c r="C17" s="302">
        <f>C16</f>
        <v>245679922140.82999</v>
      </c>
      <c r="D17" s="302">
        <f>D16</f>
        <v>265957896163.79001</v>
      </c>
      <c r="E17" s="302">
        <v>278977635164.15002</v>
      </c>
      <c r="F17" s="302">
        <f>F16</f>
        <v>297900000000</v>
      </c>
      <c r="G17" s="302">
        <f>G16</f>
        <v>319700000000</v>
      </c>
      <c r="H17" s="876">
        <f t="shared" si="1"/>
        <v>107.3</v>
      </c>
    </row>
    <row r="18" spans="1:8" x14ac:dyDescent="0.2">
      <c r="A18" s="207" t="s">
        <v>434</v>
      </c>
      <c r="B18" s="267">
        <v>142968388022</v>
      </c>
      <c r="C18" s="267">
        <v>150338235740.95001</v>
      </c>
      <c r="D18" s="267">
        <v>154742572662.55002</v>
      </c>
      <c r="E18" s="267">
        <v>159280401949.70001</v>
      </c>
      <c r="F18" s="267">
        <v>157400000000</v>
      </c>
      <c r="G18" s="283">
        <v>167900000000</v>
      </c>
      <c r="H18" s="876">
        <f t="shared" si="1"/>
        <v>106.7</v>
      </c>
    </row>
    <row r="19" spans="1:8" ht="13.5" x14ac:dyDescent="0.2">
      <c r="A19" s="209" t="s">
        <v>435</v>
      </c>
      <c r="B19" s="104">
        <f t="shared" ref="B19:G19" si="4">B16+B18</f>
        <v>379600829255</v>
      </c>
      <c r="C19" s="104">
        <f t="shared" si="4"/>
        <v>396018157881.78003</v>
      </c>
      <c r="D19" s="104">
        <f t="shared" si="4"/>
        <v>420700468826.34003</v>
      </c>
      <c r="E19" s="104">
        <f t="shared" si="4"/>
        <v>438258037113.85004</v>
      </c>
      <c r="F19" s="104">
        <f t="shared" si="4"/>
        <v>455300000000</v>
      </c>
      <c r="G19" s="104">
        <f t="shared" si="4"/>
        <v>487600000000</v>
      </c>
      <c r="H19" s="876">
        <f t="shared" si="1"/>
        <v>107.1</v>
      </c>
    </row>
    <row r="20" spans="1:8" x14ac:dyDescent="0.2">
      <c r="A20" s="207" t="s">
        <v>436</v>
      </c>
      <c r="B20" s="105">
        <v>0</v>
      </c>
      <c r="C20" s="105"/>
      <c r="D20" s="105"/>
      <c r="E20" s="274"/>
      <c r="F20" s="267"/>
      <c r="G20" s="283"/>
      <c r="H20" s="876" t="str">
        <f t="shared" si="1"/>
        <v xml:space="preserve"> </v>
      </c>
    </row>
    <row r="21" spans="1:8" x14ac:dyDescent="0.2">
      <c r="A21" s="207" t="s">
        <v>437</v>
      </c>
      <c r="B21" s="267">
        <v>1555771139</v>
      </c>
      <c r="C21" s="267">
        <v>1542111614.98</v>
      </c>
      <c r="D21" s="267">
        <v>1832851564</v>
      </c>
      <c r="E21" s="267">
        <v>2087182080.22</v>
      </c>
      <c r="F21" s="267">
        <v>1870000000</v>
      </c>
      <c r="G21" s="283">
        <v>2169000000</v>
      </c>
      <c r="H21" s="876">
        <f t="shared" si="1"/>
        <v>116</v>
      </c>
    </row>
    <row r="22" spans="1:8" x14ac:dyDescent="0.2">
      <c r="A22" s="207" t="s">
        <v>438</v>
      </c>
      <c r="B22" s="267">
        <v>0</v>
      </c>
      <c r="C22" s="267"/>
      <c r="D22" s="267"/>
      <c r="E22" s="267"/>
      <c r="F22" s="267"/>
      <c r="G22" s="283"/>
      <c r="H22" s="876" t="str">
        <f t="shared" si="1"/>
        <v xml:space="preserve"> </v>
      </c>
    </row>
    <row r="23" spans="1:8" x14ac:dyDescent="0.2">
      <c r="A23" s="208" t="s">
        <v>439</v>
      </c>
      <c r="B23" s="267">
        <v>2587497086</v>
      </c>
      <c r="C23" s="267">
        <v>4388093889.0799999</v>
      </c>
      <c r="D23" s="267">
        <v>118064663.37</v>
      </c>
      <c r="E23" s="267">
        <v>715899196.88</v>
      </c>
      <c r="F23" s="267">
        <v>607092889</v>
      </c>
      <c r="G23" s="283">
        <v>550020150</v>
      </c>
      <c r="H23" s="876">
        <f t="shared" si="1"/>
        <v>90.6</v>
      </c>
    </row>
    <row r="24" spans="1:8" x14ac:dyDescent="0.2">
      <c r="A24" s="208" t="s">
        <v>440</v>
      </c>
      <c r="B24" s="267">
        <v>1610421531</v>
      </c>
      <c r="C24" s="267">
        <v>1717289139.04</v>
      </c>
      <c r="D24" s="267">
        <v>1926417113.5899999</v>
      </c>
      <c r="E24" s="267">
        <v>1975238426.27</v>
      </c>
      <c r="F24" s="267">
        <v>1943861100</v>
      </c>
      <c r="G24" s="283">
        <v>2426977259</v>
      </c>
      <c r="H24" s="876">
        <f t="shared" si="1"/>
        <v>124.9</v>
      </c>
    </row>
    <row r="25" spans="1:8" x14ac:dyDescent="0.2">
      <c r="A25" s="208" t="s">
        <v>441</v>
      </c>
      <c r="B25" s="106">
        <v>375361635</v>
      </c>
      <c r="C25" s="106">
        <v>448512304.06</v>
      </c>
      <c r="D25" s="106">
        <v>450231074.24000001</v>
      </c>
      <c r="E25" s="106">
        <v>462045770.86000001</v>
      </c>
      <c r="F25" s="267">
        <v>463516900</v>
      </c>
      <c r="G25" s="282">
        <v>460719200</v>
      </c>
      <c r="H25" s="876">
        <f t="shared" si="1"/>
        <v>99.4</v>
      </c>
    </row>
    <row r="26" spans="1:8" ht="25.5" x14ac:dyDescent="0.2">
      <c r="A26" s="208" t="s">
        <v>835</v>
      </c>
      <c r="B26" s="106"/>
      <c r="C26" s="106"/>
      <c r="D26" s="106">
        <v>5468082599.6599998</v>
      </c>
      <c r="E26" s="106">
        <v>4693147744.96</v>
      </c>
      <c r="F26" s="267">
        <v>4800000000</v>
      </c>
      <c r="G26" s="283">
        <v>5200000000</v>
      </c>
      <c r="H26" s="876">
        <f t="shared" si="1"/>
        <v>108.3</v>
      </c>
    </row>
    <row r="27" spans="1:8" ht="13.5" x14ac:dyDescent="0.2">
      <c r="A27" s="209" t="s">
        <v>442</v>
      </c>
      <c r="B27" s="107">
        <f t="shared" ref="B27:G27" si="5">B20+B21+B22+B23+B24+B25+B26</f>
        <v>6129051391</v>
      </c>
      <c r="C27" s="107">
        <f t="shared" si="5"/>
        <v>8096006947.1599998</v>
      </c>
      <c r="D27" s="107">
        <f t="shared" si="5"/>
        <v>9795647014.8600006</v>
      </c>
      <c r="E27" s="107">
        <f t="shared" si="5"/>
        <v>9933513219.1899986</v>
      </c>
      <c r="F27" s="104">
        <f t="shared" si="5"/>
        <v>9684470889</v>
      </c>
      <c r="G27" s="104">
        <f t="shared" si="5"/>
        <v>10806716609</v>
      </c>
      <c r="H27" s="876">
        <f t="shared" si="1"/>
        <v>111.6</v>
      </c>
    </row>
    <row r="28" spans="1:8" x14ac:dyDescent="0.2">
      <c r="A28" s="207" t="s">
        <v>443</v>
      </c>
      <c r="B28" s="108">
        <v>1113505</v>
      </c>
      <c r="C28" s="108">
        <v>622224.14</v>
      </c>
      <c r="D28" s="108">
        <v>407130.09</v>
      </c>
      <c r="E28" s="162">
        <v>570072.38</v>
      </c>
      <c r="F28" s="267">
        <v>250000</v>
      </c>
      <c r="G28" s="283">
        <v>150000</v>
      </c>
      <c r="H28" s="876">
        <f t="shared" si="1"/>
        <v>60</v>
      </c>
    </row>
    <row r="29" spans="1:8" ht="13.5" x14ac:dyDescent="0.2">
      <c r="A29" s="209" t="s">
        <v>444</v>
      </c>
      <c r="B29" s="104">
        <f t="shared" ref="B29:G29" si="6">B28</f>
        <v>1113505</v>
      </c>
      <c r="C29" s="104">
        <f>C28</f>
        <v>622224.14</v>
      </c>
      <c r="D29" s="104">
        <f>D28</f>
        <v>407130.09</v>
      </c>
      <c r="E29" s="107">
        <f>E28</f>
        <v>570072.38</v>
      </c>
      <c r="F29" s="104">
        <f t="shared" si="6"/>
        <v>250000</v>
      </c>
      <c r="G29" s="104">
        <f t="shared" si="6"/>
        <v>150000</v>
      </c>
      <c r="H29" s="876">
        <f t="shared" si="1"/>
        <v>60</v>
      </c>
    </row>
    <row r="30" spans="1:8" x14ac:dyDescent="0.2">
      <c r="A30" s="207" t="s">
        <v>445</v>
      </c>
      <c r="B30" s="267">
        <v>0</v>
      </c>
      <c r="C30" s="267">
        <v>0</v>
      </c>
      <c r="D30" s="267">
        <v>0</v>
      </c>
      <c r="E30" s="267"/>
      <c r="F30" s="267"/>
      <c r="G30" s="283"/>
      <c r="H30" s="876" t="str">
        <f t="shared" si="1"/>
        <v xml:space="preserve"> </v>
      </c>
    </row>
    <row r="31" spans="1:8" x14ac:dyDescent="0.2">
      <c r="A31" s="900" t="s">
        <v>446</v>
      </c>
      <c r="B31" s="108">
        <v>6789467245</v>
      </c>
      <c r="C31" s="108">
        <v>12532663836.790001</v>
      </c>
      <c r="D31" s="108">
        <v>12580215155.99</v>
      </c>
      <c r="E31" s="162">
        <v>13635533123.17</v>
      </c>
      <c r="F31" s="267">
        <v>12300000000</v>
      </c>
      <c r="G31" s="283">
        <v>13500000000</v>
      </c>
      <c r="H31" s="876">
        <f t="shared" si="1"/>
        <v>109.8</v>
      </c>
    </row>
    <row r="32" spans="1:8" ht="13.5" x14ac:dyDescent="0.2">
      <c r="A32" s="902" t="s">
        <v>447</v>
      </c>
      <c r="B32" s="104">
        <f t="shared" ref="B32:G32" si="7">B30+B31</f>
        <v>6789467245</v>
      </c>
      <c r="C32" s="104">
        <f>C30+C31</f>
        <v>12532663836.790001</v>
      </c>
      <c r="D32" s="104">
        <f>D30+D31</f>
        <v>12580215155.99</v>
      </c>
      <c r="E32" s="107">
        <f>E30+E31</f>
        <v>13635533123.17</v>
      </c>
      <c r="F32" s="104">
        <f t="shared" si="7"/>
        <v>12300000000</v>
      </c>
      <c r="G32" s="104">
        <f t="shared" si="7"/>
        <v>13500000000</v>
      </c>
      <c r="H32" s="876">
        <f t="shared" si="1"/>
        <v>109.8</v>
      </c>
    </row>
    <row r="33" spans="1:8" ht="25.5" x14ac:dyDescent="0.2">
      <c r="A33" s="210" t="s">
        <v>787</v>
      </c>
      <c r="B33" s="267">
        <v>404768759462</v>
      </c>
      <c r="C33" s="267">
        <v>428471665162.46002</v>
      </c>
      <c r="D33" s="267">
        <v>466255969085.5199</v>
      </c>
      <c r="E33" s="267">
        <v>513306506483.62</v>
      </c>
      <c r="F33" s="267">
        <v>556416301964</v>
      </c>
      <c r="G33" s="283">
        <v>586443911565</v>
      </c>
      <c r="H33" s="876">
        <f t="shared" si="1"/>
        <v>105.4</v>
      </c>
    </row>
    <row r="34" spans="1:8" x14ac:dyDescent="0.2">
      <c r="A34" s="903" t="s">
        <v>799</v>
      </c>
      <c r="B34" s="267">
        <v>361436579979</v>
      </c>
      <c r="C34" s="106">
        <v>383130316456.73999</v>
      </c>
      <c r="D34" s="106">
        <v>416405509614</v>
      </c>
      <c r="E34" s="106">
        <v>458360114230.71002</v>
      </c>
      <c r="F34" s="267">
        <v>494646149702</v>
      </c>
      <c r="G34" s="283">
        <v>524584602993</v>
      </c>
      <c r="H34" s="876">
        <f t="shared" si="1"/>
        <v>106.1</v>
      </c>
    </row>
    <row r="35" spans="1:8" ht="15" customHeight="1" x14ac:dyDescent="0.2">
      <c r="A35" s="211" t="s">
        <v>448</v>
      </c>
      <c r="B35" s="162"/>
      <c r="C35" s="162"/>
      <c r="D35" s="162"/>
      <c r="E35" s="162"/>
      <c r="F35" s="267"/>
      <c r="G35" s="283"/>
      <c r="H35" s="876" t="str">
        <f t="shared" si="1"/>
        <v xml:space="preserve"> </v>
      </c>
    </row>
    <row r="36" spans="1:8" x14ac:dyDescent="0.2">
      <c r="A36" s="891" t="s">
        <v>449</v>
      </c>
      <c r="B36" s="267">
        <v>0</v>
      </c>
      <c r="C36" s="267">
        <v>0</v>
      </c>
      <c r="D36" s="267">
        <v>0</v>
      </c>
      <c r="E36" s="267"/>
      <c r="F36" s="267"/>
      <c r="G36" s="283"/>
      <c r="H36" s="876" t="str">
        <f t="shared" si="1"/>
        <v xml:space="preserve"> </v>
      </c>
    </row>
    <row r="37" spans="1:8" ht="13.5" x14ac:dyDescent="0.2">
      <c r="A37" s="904" t="s">
        <v>450</v>
      </c>
      <c r="B37" s="107">
        <f t="shared" ref="B37:G37" si="8">B33+B35+B36</f>
        <v>404768759462</v>
      </c>
      <c r="C37" s="107">
        <f t="shared" si="8"/>
        <v>428471665162.46002</v>
      </c>
      <c r="D37" s="107">
        <f t="shared" si="8"/>
        <v>466255969085.5199</v>
      </c>
      <c r="E37" s="107">
        <f t="shared" si="8"/>
        <v>513306506483.62</v>
      </c>
      <c r="F37" s="104">
        <f t="shared" si="8"/>
        <v>556416301964</v>
      </c>
      <c r="G37" s="104">
        <f t="shared" si="8"/>
        <v>586443911565</v>
      </c>
      <c r="H37" s="876">
        <f t="shared" si="1"/>
        <v>105.4</v>
      </c>
    </row>
    <row r="38" spans="1:8" ht="22.5" customHeight="1" x14ac:dyDescent="0.2">
      <c r="A38" s="905" t="s">
        <v>451</v>
      </c>
      <c r="B38" s="267">
        <v>2217318462</v>
      </c>
      <c r="C38" s="267">
        <v>2228843495.2399998</v>
      </c>
      <c r="D38" s="267">
        <v>2484675365.21</v>
      </c>
      <c r="E38" s="267">
        <v>1238296562.97</v>
      </c>
      <c r="F38" s="267">
        <v>1655500000</v>
      </c>
      <c r="G38" s="283">
        <v>3705000000</v>
      </c>
      <c r="H38" s="876">
        <f t="shared" si="1"/>
        <v>223.8</v>
      </c>
    </row>
    <row r="39" spans="1:8" ht="16.5" customHeight="1" thickBot="1" x14ac:dyDescent="0.25">
      <c r="A39" s="906" t="s">
        <v>452</v>
      </c>
      <c r="B39" s="109">
        <f t="shared" ref="B39:G39" si="9">B38</f>
        <v>2217318462</v>
      </c>
      <c r="C39" s="109">
        <f>C38</f>
        <v>2228843495.2399998</v>
      </c>
      <c r="D39" s="109">
        <f>D38</f>
        <v>2484675365.21</v>
      </c>
      <c r="E39" s="107">
        <f>E38</f>
        <v>1238296562.97</v>
      </c>
      <c r="F39" s="104">
        <f t="shared" si="9"/>
        <v>1655500000</v>
      </c>
      <c r="G39" s="104">
        <f t="shared" si="9"/>
        <v>3705000000</v>
      </c>
      <c r="H39" s="876">
        <f t="shared" si="1"/>
        <v>223.8</v>
      </c>
    </row>
    <row r="40" spans="1:8" ht="31.5" customHeight="1" thickBot="1" x14ac:dyDescent="0.25">
      <c r="A40" s="907" t="s">
        <v>494</v>
      </c>
      <c r="B40" s="110">
        <f t="shared" ref="B40:G40" si="10">SUM(B10,B14,B16,B18,B20,B21,B22,B28,B30,B31,B33,B38,B23,B24,B25,B36,B26)</f>
        <v>1002131032234</v>
      </c>
      <c r="C40" s="110">
        <f t="shared" si="10"/>
        <v>1071487591501.91</v>
      </c>
      <c r="D40" s="110">
        <f t="shared" si="10"/>
        <v>1155614199838.4199</v>
      </c>
      <c r="E40" s="275">
        <f t="shared" si="10"/>
        <v>1240370799806.0801</v>
      </c>
      <c r="F40" s="275">
        <f t="shared" si="10"/>
        <v>1325356522853</v>
      </c>
      <c r="G40" s="275">
        <f t="shared" si="10"/>
        <v>1405055778174</v>
      </c>
      <c r="H40" s="877">
        <f t="shared" si="1"/>
        <v>106</v>
      </c>
    </row>
    <row r="41" spans="1:8" ht="22.5" customHeight="1" thickBot="1" x14ac:dyDescent="0.25">
      <c r="A41" s="908" t="s">
        <v>453</v>
      </c>
      <c r="B41" s="110">
        <f t="shared" ref="B41:G41" si="11">B40-B37</f>
        <v>597362272772</v>
      </c>
      <c r="C41" s="110">
        <f>C40-C37</f>
        <v>643015926339.44995</v>
      </c>
      <c r="D41" s="110">
        <f>D40-D37</f>
        <v>689358230752.90002</v>
      </c>
      <c r="E41" s="275">
        <f>E40-E37</f>
        <v>727064293322.46008</v>
      </c>
      <c r="F41" s="275">
        <f t="shared" si="11"/>
        <v>768940220889</v>
      </c>
      <c r="G41" s="275">
        <f t="shared" si="11"/>
        <v>818611866609</v>
      </c>
      <c r="H41" s="877">
        <f t="shared" si="1"/>
        <v>106.5</v>
      </c>
    </row>
    <row r="42" spans="1:8" x14ac:dyDescent="0.2">
      <c r="A42" s="909" t="s">
        <v>454</v>
      </c>
      <c r="B42" s="267">
        <v>2243777264</v>
      </c>
      <c r="C42" s="267">
        <v>5515087359.4399996</v>
      </c>
      <c r="D42" s="267">
        <v>3256275035.6999998</v>
      </c>
      <c r="E42" s="267">
        <v>2094474954.0699999</v>
      </c>
      <c r="F42" s="267">
        <v>1821649207</v>
      </c>
      <c r="G42" s="284">
        <v>9354982738</v>
      </c>
      <c r="H42" s="878">
        <f t="shared" si="1"/>
        <v>513.5</v>
      </c>
    </row>
    <row r="43" spans="1:8" x14ac:dyDescent="0.2">
      <c r="A43" s="266" t="s">
        <v>455</v>
      </c>
      <c r="B43" s="267">
        <v>13051096171</v>
      </c>
      <c r="C43" s="267">
        <v>8855724990.0799999</v>
      </c>
      <c r="D43" s="267">
        <v>6148289762.8299999</v>
      </c>
      <c r="E43" s="267">
        <v>6114027920.7600002</v>
      </c>
      <c r="F43" s="267">
        <v>3467472411</v>
      </c>
      <c r="G43" s="282">
        <v>2754914111</v>
      </c>
      <c r="H43" s="876">
        <f t="shared" si="1"/>
        <v>79.5</v>
      </c>
    </row>
    <row r="44" spans="1:8" x14ac:dyDescent="0.2">
      <c r="A44" s="890" t="s">
        <v>456</v>
      </c>
      <c r="B44" s="267">
        <v>845942800</v>
      </c>
      <c r="C44" s="267">
        <v>871028993.55999994</v>
      </c>
      <c r="D44" s="267">
        <v>823514420.39999998</v>
      </c>
      <c r="E44" s="267">
        <v>861612014.32000005</v>
      </c>
      <c r="F44" s="267">
        <v>665761310</v>
      </c>
      <c r="G44" s="283">
        <v>609387260</v>
      </c>
      <c r="H44" s="876">
        <f t="shared" si="1"/>
        <v>91.5</v>
      </c>
    </row>
    <row r="45" spans="1:8" x14ac:dyDescent="0.2">
      <c r="A45" s="210" t="s">
        <v>457</v>
      </c>
      <c r="B45" s="106">
        <v>9408324070</v>
      </c>
      <c r="C45" s="106">
        <v>1031318713.55</v>
      </c>
      <c r="D45" s="106">
        <v>1552058386.4100001</v>
      </c>
      <c r="E45" s="106">
        <v>1427884816.3199999</v>
      </c>
      <c r="F45" s="267">
        <v>3937166250</v>
      </c>
      <c r="G45" s="283">
        <v>4199643250</v>
      </c>
      <c r="H45" s="876">
        <f t="shared" si="1"/>
        <v>106.7</v>
      </c>
    </row>
    <row r="46" spans="1:8" x14ac:dyDescent="0.2">
      <c r="A46" s="886" t="s">
        <v>458</v>
      </c>
      <c r="B46" s="267">
        <v>1280078651</v>
      </c>
      <c r="C46" s="267">
        <v>1223542229.73</v>
      </c>
      <c r="D46" s="267">
        <v>1138364983.9100001</v>
      </c>
      <c r="E46" s="267">
        <v>1152761700.7</v>
      </c>
      <c r="F46" s="267">
        <v>1134420000</v>
      </c>
      <c r="G46" s="283">
        <v>1234420000</v>
      </c>
      <c r="H46" s="876">
        <f t="shared" si="1"/>
        <v>108.8</v>
      </c>
    </row>
    <row r="47" spans="1:8" ht="27" x14ac:dyDescent="0.2">
      <c r="A47" s="910" t="s">
        <v>836</v>
      </c>
      <c r="B47" s="104">
        <f t="shared" ref="B47:G47" si="12">SUM(B42:B43,B44:B45,B46)</f>
        <v>26829218956</v>
      </c>
      <c r="C47" s="104">
        <f>SUM(C42:C43,C44:C45,C46)</f>
        <v>17496702286.360001</v>
      </c>
      <c r="D47" s="104">
        <f>SUM(D42:D43,D44:D45,D46)</f>
        <v>12918502589.249998</v>
      </c>
      <c r="E47" s="104">
        <f>SUM(E42:E43,E44:E45,E46)</f>
        <v>11650761406.17</v>
      </c>
      <c r="F47" s="104">
        <f t="shared" si="12"/>
        <v>11026469178</v>
      </c>
      <c r="G47" s="104">
        <f t="shared" si="12"/>
        <v>18153347359</v>
      </c>
      <c r="H47" s="876">
        <f t="shared" si="1"/>
        <v>164.6</v>
      </c>
    </row>
    <row r="48" spans="1:8" x14ac:dyDescent="0.2">
      <c r="A48" s="207" t="s">
        <v>459</v>
      </c>
      <c r="B48" s="267">
        <v>2786759635</v>
      </c>
      <c r="C48" s="267">
        <v>3588787143.4899998</v>
      </c>
      <c r="D48" s="267">
        <v>681182738.04999995</v>
      </c>
      <c r="E48" s="267">
        <v>1854671061.72</v>
      </c>
      <c r="F48" s="267">
        <v>1492326080</v>
      </c>
      <c r="G48" s="283">
        <v>1748039400</v>
      </c>
      <c r="H48" s="876">
        <f t="shared" si="1"/>
        <v>117.1</v>
      </c>
    </row>
    <row r="49" spans="1:8" x14ac:dyDescent="0.2">
      <c r="A49" s="207" t="s">
        <v>800</v>
      </c>
      <c r="B49" s="267">
        <v>2353440865</v>
      </c>
      <c r="C49" s="267">
        <v>6125020387.7299995</v>
      </c>
      <c r="D49" s="267">
        <v>4898520336.3000002</v>
      </c>
      <c r="E49" s="267">
        <v>1308008586.0599999</v>
      </c>
      <c r="F49" s="267">
        <v>892304000</v>
      </c>
      <c r="G49" s="283">
        <v>868974000</v>
      </c>
      <c r="H49" s="876">
        <f t="shared" si="1"/>
        <v>97.4</v>
      </c>
    </row>
    <row r="50" spans="1:8" ht="13.5" x14ac:dyDescent="0.2">
      <c r="A50" s="264" t="s">
        <v>460</v>
      </c>
      <c r="B50" s="104">
        <f t="shared" ref="B50:G50" si="13">SUM(B48:B49)</f>
        <v>5140200500</v>
      </c>
      <c r="C50" s="104">
        <f>SUM(C48:C49)</f>
        <v>9713807531.2199993</v>
      </c>
      <c r="D50" s="104">
        <f>SUM(D48:D49)</f>
        <v>5579703074.3500004</v>
      </c>
      <c r="E50" s="104">
        <f>SUM(E48:E49)</f>
        <v>3162679647.7799997</v>
      </c>
      <c r="F50" s="104">
        <f t="shared" si="13"/>
        <v>2384630080</v>
      </c>
      <c r="G50" s="104">
        <f t="shared" si="13"/>
        <v>2617013400</v>
      </c>
      <c r="H50" s="876">
        <f t="shared" si="1"/>
        <v>109.7</v>
      </c>
    </row>
    <row r="51" spans="1:8" ht="25.5" x14ac:dyDescent="0.2">
      <c r="A51" s="266" t="s">
        <v>788</v>
      </c>
      <c r="B51" s="106">
        <v>25159533</v>
      </c>
      <c r="C51" s="106">
        <v>58805389.090000004</v>
      </c>
      <c r="D51" s="106">
        <v>43540583.100000001</v>
      </c>
      <c r="E51" s="106">
        <v>43203962.18</v>
      </c>
      <c r="F51" s="267">
        <v>14370300</v>
      </c>
      <c r="G51" s="283">
        <v>14365023</v>
      </c>
      <c r="H51" s="876">
        <f t="shared" si="1"/>
        <v>100</v>
      </c>
    </row>
    <row r="52" spans="1:8" x14ac:dyDescent="0.2">
      <c r="A52" s="266" t="s">
        <v>461</v>
      </c>
      <c r="B52" s="267">
        <v>2430080714</v>
      </c>
      <c r="C52" s="267">
        <v>2944508843.8000002</v>
      </c>
      <c r="D52" s="267">
        <v>2699329584.5300002</v>
      </c>
      <c r="E52" s="267">
        <v>4812540834.3900003</v>
      </c>
      <c r="F52" s="267">
        <v>1680906039</v>
      </c>
      <c r="G52" s="283">
        <v>1638228569</v>
      </c>
      <c r="H52" s="876">
        <f t="shared" si="1"/>
        <v>97.5</v>
      </c>
    </row>
    <row r="53" spans="1:8" x14ac:dyDescent="0.2">
      <c r="A53" s="886" t="s">
        <v>462</v>
      </c>
      <c r="B53" s="267">
        <v>145740055</v>
      </c>
      <c r="C53" s="267">
        <v>126696002.84999999</v>
      </c>
      <c r="D53" s="267">
        <v>46180790.939999998</v>
      </c>
      <c r="E53" s="267">
        <v>17875038.84</v>
      </c>
      <c r="F53" s="267">
        <v>17000000</v>
      </c>
      <c r="G53" s="283">
        <v>17000000</v>
      </c>
      <c r="H53" s="876">
        <f t="shared" si="1"/>
        <v>100</v>
      </c>
    </row>
    <row r="54" spans="1:8" x14ac:dyDescent="0.2">
      <c r="A54" s="911" t="s">
        <v>463</v>
      </c>
      <c r="B54" s="267">
        <v>149416551</v>
      </c>
      <c r="C54" s="267">
        <v>154727601.66</v>
      </c>
      <c r="D54" s="267">
        <v>159548051</v>
      </c>
      <c r="E54" s="267">
        <v>168667092</v>
      </c>
      <c r="F54" s="267">
        <v>129600000</v>
      </c>
      <c r="G54" s="283">
        <v>135100000</v>
      </c>
      <c r="H54" s="876">
        <f t="shared" si="1"/>
        <v>104.2</v>
      </c>
    </row>
    <row r="55" spans="1:8" x14ac:dyDescent="0.2">
      <c r="A55" s="208" t="s">
        <v>464</v>
      </c>
      <c r="B55" s="267">
        <v>375387290</v>
      </c>
      <c r="C55" s="267">
        <v>404382763.86000001</v>
      </c>
      <c r="D55" s="267">
        <v>452323165.64999998</v>
      </c>
      <c r="E55" s="267">
        <v>488214589.76999998</v>
      </c>
      <c r="F55" s="267">
        <v>310000000</v>
      </c>
      <c r="G55" s="283">
        <v>310000000</v>
      </c>
      <c r="H55" s="876">
        <f t="shared" si="1"/>
        <v>100</v>
      </c>
    </row>
    <row r="56" spans="1:8" x14ac:dyDescent="0.2">
      <c r="A56" s="208" t="s">
        <v>465</v>
      </c>
      <c r="B56" s="106"/>
      <c r="C56" s="106"/>
      <c r="D56" s="106">
        <v>0</v>
      </c>
      <c r="E56" s="106">
        <v>0</v>
      </c>
      <c r="F56" s="267"/>
      <c r="G56" s="283"/>
      <c r="H56" s="876" t="str">
        <f t="shared" si="1"/>
        <v xml:space="preserve"> </v>
      </c>
    </row>
    <row r="57" spans="1:8" ht="27" x14ac:dyDescent="0.2">
      <c r="A57" s="212" t="s">
        <v>837</v>
      </c>
      <c r="B57" s="104">
        <f t="shared" ref="B57:G57" si="14">SUM(B51:B55)</f>
        <v>3125784143</v>
      </c>
      <c r="C57" s="104">
        <f t="shared" si="14"/>
        <v>3689120601.2600002</v>
      </c>
      <c r="D57" s="104">
        <f t="shared" si="14"/>
        <v>3400922175.2200003</v>
      </c>
      <c r="E57" s="104">
        <f t="shared" si="14"/>
        <v>5530501517.1800003</v>
      </c>
      <c r="F57" s="104">
        <f t="shared" si="14"/>
        <v>2151876339</v>
      </c>
      <c r="G57" s="104">
        <f t="shared" si="14"/>
        <v>2114693592</v>
      </c>
      <c r="H57" s="876">
        <f t="shared" si="1"/>
        <v>98.3</v>
      </c>
    </row>
    <row r="58" spans="1:8" x14ac:dyDescent="0.2">
      <c r="A58" s="890" t="s">
        <v>466</v>
      </c>
      <c r="B58" s="267">
        <v>472350872</v>
      </c>
      <c r="C58" s="267">
        <v>290109899.82999998</v>
      </c>
      <c r="D58" s="267">
        <v>301522167.56</v>
      </c>
      <c r="E58" s="267">
        <v>553405962.74000001</v>
      </c>
      <c r="F58" s="267">
        <v>147089200</v>
      </c>
      <c r="G58" s="282">
        <v>150872000</v>
      </c>
      <c r="H58" s="876">
        <f t="shared" si="1"/>
        <v>102.6</v>
      </c>
    </row>
    <row r="59" spans="1:8" ht="25.5" x14ac:dyDescent="0.2">
      <c r="A59" s="266" t="s">
        <v>789</v>
      </c>
      <c r="B59" s="267">
        <v>20000000</v>
      </c>
      <c r="C59" s="267">
        <v>50000000</v>
      </c>
      <c r="D59" s="267">
        <v>80000000</v>
      </c>
      <c r="E59" s="267">
        <v>84000000</v>
      </c>
      <c r="F59" s="267">
        <v>86000000</v>
      </c>
      <c r="G59" s="283">
        <v>92000000</v>
      </c>
      <c r="H59" s="876">
        <f t="shared" si="1"/>
        <v>107</v>
      </c>
    </row>
    <row r="60" spans="1:8" ht="25.5" x14ac:dyDescent="0.2">
      <c r="A60" s="266" t="s">
        <v>467</v>
      </c>
      <c r="B60" s="267">
        <v>500000000</v>
      </c>
      <c r="C60" s="267">
        <v>500000000</v>
      </c>
      <c r="D60" s="267">
        <v>0</v>
      </c>
      <c r="E60" s="267">
        <v>450000000</v>
      </c>
      <c r="F60" s="267"/>
      <c r="G60" s="283"/>
      <c r="H60" s="876" t="str">
        <f t="shared" si="1"/>
        <v xml:space="preserve"> </v>
      </c>
    </row>
    <row r="61" spans="1:8" ht="25.5" x14ac:dyDescent="0.2">
      <c r="A61" s="266" t="s">
        <v>790</v>
      </c>
      <c r="B61" s="267">
        <v>146049150</v>
      </c>
      <c r="C61" s="267">
        <v>147304800</v>
      </c>
      <c r="D61" s="267">
        <v>133461800</v>
      </c>
      <c r="E61" s="267">
        <v>124411800</v>
      </c>
      <c r="F61" s="267">
        <v>124320800</v>
      </c>
      <c r="G61" s="283">
        <v>156320800</v>
      </c>
      <c r="H61" s="876">
        <f t="shared" si="1"/>
        <v>125.7</v>
      </c>
    </row>
    <row r="62" spans="1:8" ht="25.5" x14ac:dyDescent="0.2">
      <c r="A62" s="266" t="s">
        <v>791</v>
      </c>
      <c r="B62" s="267">
        <v>88000000</v>
      </c>
      <c r="C62" s="267">
        <v>88000000</v>
      </c>
      <c r="D62" s="267">
        <v>88000000</v>
      </c>
      <c r="E62" s="267">
        <v>88000000</v>
      </c>
      <c r="F62" s="267">
        <v>388000000</v>
      </c>
      <c r="G62" s="283">
        <v>88000000</v>
      </c>
      <c r="H62" s="876">
        <f t="shared" si="1"/>
        <v>22.7</v>
      </c>
    </row>
    <row r="63" spans="1:8" x14ac:dyDescent="0.2">
      <c r="A63" s="912" t="s">
        <v>468</v>
      </c>
      <c r="B63" s="267">
        <v>500</v>
      </c>
      <c r="C63" s="267">
        <v>1000</v>
      </c>
      <c r="D63" s="267">
        <v>6060</v>
      </c>
      <c r="E63" s="267">
        <v>7422</v>
      </c>
      <c r="F63" s="267"/>
      <c r="G63" s="283"/>
      <c r="H63" s="876" t="str">
        <f t="shared" si="1"/>
        <v xml:space="preserve"> </v>
      </c>
    </row>
    <row r="64" spans="1:8" x14ac:dyDescent="0.2">
      <c r="A64" s="890" t="s">
        <v>469</v>
      </c>
      <c r="B64" s="267">
        <v>175923157</v>
      </c>
      <c r="C64" s="267">
        <v>184580504.33000001</v>
      </c>
      <c r="D64" s="267">
        <v>162450033.33000001</v>
      </c>
      <c r="E64" s="267">
        <v>141989747.80000001</v>
      </c>
      <c r="F64" s="267">
        <v>136000000</v>
      </c>
      <c r="G64" s="283">
        <v>138000000</v>
      </c>
      <c r="H64" s="876">
        <f t="shared" si="1"/>
        <v>101.5</v>
      </c>
    </row>
    <row r="65" spans="1:8" x14ac:dyDescent="0.2">
      <c r="A65" s="886" t="s">
        <v>470</v>
      </c>
      <c r="B65" s="267">
        <v>16409821</v>
      </c>
      <c r="C65" s="267">
        <v>17558375.59</v>
      </c>
      <c r="D65" s="267">
        <v>4282826.08</v>
      </c>
      <c r="E65" s="267">
        <v>3069886.34</v>
      </c>
      <c r="F65" s="267">
        <v>1000000</v>
      </c>
      <c r="G65" s="283">
        <v>1000000</v>
      </c>
      <c r="H65" s="876">
        <f t="shared" si="1"/>
        <v>100</v>
      </c>
    </row>
    <row r="66" spans="1:8" ht="13.5" x14ac:dyDescent="0.2">
      <c r="A66" s="212" t="s">
        <v>471</v>
      </c>
      <c r="B66" s="104">
        <f t="shared" ref="B66:G66" si="15">SUM(B58:B65)</f>
        <v>1418733500</v>
      </c>
      <c r="C66" s="104">
        <f>SUM(C58:C65)</f>
        <v>1277554579.7499998</v>
      </c>
      <c r="D66" s="104">
        <f>SUM(D58:D65)</f>
        <v>769722886.97000003</v>
      </c>
      <c r="E66" s="104">
        <f>SUM(E58:E65)</f>
        <v>1444884818.8799999</v>
      </c>
      <c r="F66" s="104">
        <f t="shared" si="15"/>
        <v>882410000</v>
      </c>
      <c r="G66" s="104">
        <f t="shared" si="15"/>
        <v>626192800</v>
      </c>
      <c r="H66" s="876">
        <f t="shared" si="1"/>
        <v>71</v>
      </c>
    </row>
    <row r="67" spans="1:8" x14ac:dyDescent="0.2">
      <c r="A67" s="912" t="s">
        <v>472</v>
      </c>
      <c r="B67" s="267">
        <v>2080391502</v>
      </c>
      <c r="C67" s="267">
        <v>1717266663.8599999</v>
      </c>
      <c r="D67" s="267">
        <v>1760029280.1900001</v>
      </c>
      <c r="E67" s="267">
        <v>1725482680.49</v>
      </c>
      <c r="F67" s="267">
        <v>1680000000</v>
      </c>
      <c r="G67" s="283">
        <v>1700000000</v>
      </c>
      <c r="H67" s="876">
        <f t="shared" si="1"/>
        <v>101.2</v>
      </c>
    </row>
    <row r="68" spans="1:8" ht="14.25" thickBot="1" x14ac:dyDescent="0.25">
      <c r="A68" s="213" t="s">
        <v>473</v>
      </c>
      <c r="B68" s="109">
        <f t="shared" ref="B68:G68" si="16">B67</f>
        <v>2080391502</v>
      </c>
      <c r="C68" s="109">
        <f>C67</f>
        <v>1717266663.8599999</v>
      </c>
      <c r="D68" s="109">
        <f>D67</f>
        <v>1760029280.1900001</v>
      </c>
      <c r="E68" s="104">
        <f>E67</f>
        <v>1725482680.49</v>
      </c>
      <c r="F68" s="104">
        <f t="shared" si="16"/>
        <v>1680000000</v>
      </c>
      <c r="G68" s="104">
        <f t="shared" si="16"/>
        <v>1700000000</v>
      </c>
      <c r="H68" s="879">
        <f t="shared" si="1"/>
        <v>101.2</v>
      </c>
    </row>
    <row r="69" spans="1:8" ht="19.5" customHeight="1" thickBot="1" x14ac:dyDescent="0.25">
      <c r="A69" s="913" t="s">
        <v>474</v>
      </c>
      <c r="B69" s="110">
        <f t="shared" ref="B69:G69" si="17">SUM(B42,B43,B44,B45,B48,B49,B51,B52,B58,B59,B60,B61,B62,B63,B64,B46,B53,B54,B55,B65,B67)</f>
        <v>38594328601</v>
      </c>
      <c r="C69" s="110">
        <f>SUM(C42,C43,C44,C45,C48,C49,C51,C52,C58,C59,C60,C61,C62,C63,C64,C46,C53,C54,C55,C65,C67)</f>
        <v>33894451662.450001</v>
      </c>
      <c r="D69" s="110">
        <f>SUM(D42,D43,D44,D45,D48,D49,D51,D52,D58,D59,D60,D61,D62,D63,D64,D46,D53,D54,D55,D65,D67)</f>
        <v>24428880005.98</v>
      </c>
      <c r="E69" s="275">
        <f>SUM(E42,E43,E44,E45,E48,E49,E51,E52,E58,E59,E60,E61,E62,E63,E64,E46,E53,E54,E55,E65,E67)</f>
        <v>23514310070.500004</v>
      </c>
      <c r="F69" s="275">
        <f t="shared" si="17"/>
        <v>18125385597</v>
      </c>
      <c r="G69" s="275">
        <f t="shared" si="17"/>
        <v>25211247151</v>
      </c>
      <c r="H69" s="880">
        <f t="shared" si="1"/>
        <v>139.1</v>
      </c>
    </row>
    <row r="70" spans="1:8" x14ac:dyDescent="0.2">
      <c r="A70" s="914" t="s">
        <v>475</v>
      </c>
      <c r="B70" s="267">
        <v>6871489743</v>
      </c>
      <c r="C70" s="267">
        <v>6451124176.0299997</v>
      </c>
      <c r="D70" s="267">
        <v>8293785817.7799997</v>
      </c>
      <c r="E70" s="267">
        <v>17578645251.419998</v>
      </c>
      <c r="F70" s="267">
        <v>8562627814</v>
      </c>
      <c r="G70" s="283">
        <v>18461501500</v>
      </c>
      <c r="H70" s="881">
        <f t="shared" si="1"/>
        <v>215.6</v>
      </c>
    </row>
    <row r="71" spans="1:8" x14ac:dyDescent="0.2">
      <c r="A71" s="914" t="s">
        <v>476</v>
      </c>
      <c r="B71" s="267">
        <v>29728019</v>
      </c>
      <c r="C71" s="267">
        <v>26706467.489999998</v>
      </c>
      <c r="D71" s="267">
        <v>24740344.640000001</v>
      </c>
      <c r="E71" s="267">
        <v>21663086.66</v>
      </c>
      <c r="F71" s="267"/>
      <c r="G71" s="283"/>
      <c r="H71" s="876" t="str">
        <f t="shared" si="1"/>
        <v xml:space="preserve"> </v>
      </c>
    </row>
    <row r="72" spans="1:8" ht="27" x14ac:dyDescent="0.2">
      <c r="A72" s="915" t="s">
        <v>838</v>
      </c>
      <c r="B72" s="104">
        <f t="shared" ref="B72:G72" si="18">SUM(B70:B71)</f>
        <v>6901217762</v>
      </c>
      <c r="C72" s="104">
        <f>SUM(C70:C71)</f>
        <v>6477830643.5199995</v>
      </c>
      <c r="D72" s="104">
        <f>SUM(D70:D71)</f>
        <v>8318526162.4200001</v>
      </c>
      <c r="E72" s="104">
        <f>SUM(E70:E71)</f>
        <v>17600308338.079998</v>
      </c>
      <c r="F72" s="104">
        <f t="shared" si="18"/>
        <v>8562627814</v>
      </c>
      <c r="G72" s="104">
        <f t="shared" si="18"/>
        <v>18461501500</v>
      </c>
      <c r="H72" s="876">
        <f t="shared" si="1"/>
        <v>215.6</v>
      </c>
    </row>
    <row r="73" spans="1:8" x14ac:dyDescent="0.2">
      <c r="A73" s="914" t="s">
        <v>477</v>
      </c>
      <c r="B73" s="267">
        <v>1009779105</v>
      </c>
      <c r="C73" s="267">
        <v>47540216.329999998</v>
      </c>
      <c r="D73" s="267">
        <v>47327223.359999999</v>
      </c>
      <c r="E73" s="267">
        <v>30747893.300000001</v>
      </c>
      <c r="F73" s="267">
        <v>25630000</v>
      </c>
      <c r="G73" s="283">
        <v>19080000</v>
      </c>
      <c r="H73" s="876">
        <f t="shared" si="1"/>
        <v>74.400000000000006</v>
      </c>
    </row>
    <row r="74" spans="1:8" ht="14.25" thickBot="1" x14ac:dyDescent="0.25">
      <c r="A74" s="916" t="s">
        <v>478</v>
      </c>
      <c r="B74" s="109">
        <f t="shared" ref="B74:G74" si="19">B73</f>
        <v>1009779105</v>
      </c>
      <c r="C74" s="109">
        <f>C73</f>
        <v>47540216.329999998</v>
      </c>
      <c r="D74" s="109">
        <f>D73</f>
        <v>47327223.359999999</v>
      </c>
      <c r="E74" s="104">
        <f>E73</f>
        <v>30747893.300000001</v>
      </c>
      <c r="F74" s="104">
        <f t="shared" si="19"/>
        <v>25630000</v>
      </c>
      <c r="G74" s="104">
        <f t="shared" si="19"/>
        <v>19080000</v>
      </c>
      <c r="H74" s="879">
        <f t="shared" si="1"/>
        <v>74.400000000000006</v>
      </c>
    </row>
    <row r="75" spans="1:8" ht="18" customHeight="1" thickBot="1" x14ac:dyDescent="0.25">
      <c r="A75" s="913" t="s">
        <v>479</v>
      </c>
      <c r="B75" s="110">
        <f t="shared" ref="B75:G75" si="20">SUM(B70,B71,B73)</f>
        <v>7910996867</v>
      </c>
      <c r="C75" s="110">
        <f>SUM(C70,C71,C73)</f>
        <v>6525370859.8499994</v>
      </c>
      <c r="D75" s="110">
        <f>SUM(D70,D71,D73)</f>
        <v>8365853385.7799997</v>
      </c>
      <c r="E75" s="275">
        <f>SUM(E70,E71,E73)</f>
        <v>17631056231.379997</v>
      </c>
      <c r="F75" s="275">
        <f t="shared" si="20"/>
        <v>8588257814</v>
      </c>
      <c r="G75" s="275">
        <f t="shared" si="20"/>
        <v>18480581500</v>
      </c>
      <c r="H75" s="880">
        <f t="shared" ref="H75:H96" si="21">IF(F75=0," ",IF(F75&gt;0,ROUND(G75/F75*100,1)))</f>
        <v>215.2</v>
      </c>
    </row>
    <row r="76" spans="1:8" ht="25.5" x14ac:dyDescent="0.2">
      <c r="A76" s="207" t="s">
        <v>839</v>
      </c>
      <c r="B76" s="267">
        <v>39944283941</v>
      </c>
      <c r="C76" s="267">
        <v>40778927608.489998</v>
      </c>
      <c r="D76" s="267">
        <v>20849659454.209999</v>
      </c>
      <c r="E76" s="267">
        <v>24057697615.849998</v>
      </c>
      <c r="F76" s="267">
        <v>39651013302</v>
      </c>
      <c r="G76" s="283">
        <v>41338035115</v>
      </c>
      <c r="H76" s="881">
        <f t="shared" si="21"/>
        <v>104.3</v>
      </c>
    </row>
    <row r="77" spans="1:8" x14ac:dyDescent="0.2">
      <c r="A77" s="207" t="s">
        <v>480</v>
      </c>
      <c r="B77" s="267">
        <v>28972513940</v>
      </c>
      <c r="C77" s="267">
        <v>32078148071.490002</v>
      </c>
      <c r="D77" s="267">
        <v>15032244109.209999</v>
      </c>
      <c r="E77" s="267">
        <v>24039795411.849998</v>
      </c>
      <c r="F77" s="267">
        <v>20248533302</v>
      </c>
      <c r="G77" s="283">
        <v>23505845115</v>
      </c>
      <c r="H77" s="876">
        <f t="shared" si="21"/>
        <v>116.1</v>
      </c>
    </row>
    <row r="78" spans="1:8" ht="25.5" x14ac:dyDescent="0.2">
      <c r="A78" s="207" t="s">
        <v>792</v>
      </c>
      <c r="B78" s="267">
        <v>59067465</v>
      </c>
      <c r="C78" s="267">
        <v>59894124.619999997</v>
      </c>
      <c r="D78" s="267">
        <v>64807896.520000003</v>
      </c>
      <c r="E78" s="267">
        <v>70319480.900000006</v>
      </c>
      <c r="F78" s="267"/>
      <c r="G78" s="282"/>
      <c r="H78" s="876" t="str">
        <f t="shared" si="21"/>
        <v xml:space="preserve"> </v>
      </c>
    </row>
    <row r="79" spans="1:8" ht="25.5" x14ac:dyDescent="0.2">
      <c r="A79" s="207" t="s">
        <v>793</v>
      </c>
      <c r="B79" s="267">
        <v>1208277799</v>
      </c>
      <c r="C79" s="267">
        <v>1435976527.1800001</v>
      </c>
      <c r="D79" s="267">
        <v>2069095530.6400001</v>
      </c>
      <c r="E79" s="267">
        <v>2384322990.4200001</v>
      </c>
      <c r="F79" s="267">
        <v>0</v>
      </c>
      <c r="G79" s="283"/>
      <c r="H79" s="876" t="str">
        <f t="shared" si="21"/>
        <v xml:space="preserve"> </v>
      </c>
    </row>
    <row r="80" spans="1:8" x14ac:dyDescent="0.2">
      <c r="A80" s="886" t="s">
        <v>481</v>
      </c>
      <c r="B80" s="267"/>
      <c r="C80" s="267"/>
      <c r="D80" s="267"/>
      <c r="E80" s="267"/>
      <c r="F80" s="267"/>
      <c r="G80" s="283"/>
      <c r="H80" s="876" t="str">
        <f t="shared" si="21"/>
        <v xml:space="preserve"> </v>
      </c>
    </row>
    <row r="81" spans="1:8" x14ac:dyDescent="0.2">
      <c r="A81" s="266" t="s">
        <v>482</v>
      </c>
      <c r="B81" s="267">
        <v>31127373866</v>
      </c>
      <c r="C81" s="267">
        <v>32567692233.68</v>
      </c>
      <c r="D81" s="267">
        <v>30189345393.360001</v>
      </c>
      <c r="E81" s="267">
        <v>27638760099.279999</v>
      </c>
      <c r="F81" s="267">
        <v>29320864619</v>
      </c>
      <c r="G81" s="282">
        <v>28488450877</v>
      </c>
      <c r="H81" s="876">
        <f t="shared" si="21"/>
        <v>97.2</v>
      </c>
    </row>
    <row r="82" spans="1:8" x14ac:dyDescent="0.2">
      <c r="A82" s="210" t="s">
        <v>483</v>
      </c>
      <c r="B82" s="106">
        <v>30970580628</v>
      </c>
      <c r="C82" s="106">
        <v>32262747968.349998</v>
      </c>
      <c r="D82" s="106">
        <v>29884021125.87001</v>
      </c>
      <c r="E82" s="106">
        <v>27306919675.709999</v>
      </c>
      <c r="F82" s="106">
        <v>29219315549</v>
      </c>
      <c r="G82" s="283">
        <v>28339002592</v>
      </c>
      <c r="H82" s="881">
        <f t="shared" si="21"/>
        <v>97</v>
      </c>
    </row>
    <row r="83" spans="1:8" hidden="1" x14ac:dyDescent="0.2">
      <c r="A83" s="917" t="s">
        <v>484</v>
      </c>
      <c r="B83" s="159">
        <v>0</v>
      </c>
      <c r="C83" s="159">
        <v>0</v>
      </c>
      <c r="D83" s="159">
        <v>0</v>
      </c>
      <c r="E83" s="106"/>
      <c r="F83" s="106">
        <v>0</v>
      </c>
      <c r="G83" s="285">
        <v>0</v>
      </c>
      <c r="H83" s="876" t="str">
        <f t="shared" si="21"/>
        <v xml:space="preserve"> </v>
      </c>
    </row>
    <row r="84" spans="1:8" x14ac:dyDescent="0.2">
      <c r="A84" s="214" t="s">
        <v>798</v>
      </c>
      <c r="B84" s="267">
        <v>0</v>
      </c>
      <c r="C84" s="267">
        <v>0</v>
      </c>
      <c r="D84" s="267"/>
      <c r="E84" s="267"/>
      <c r="F84" s="267"/>
      <c r="G84" s="283"/>
      <c r="H84" s="876" t="str">
        <f t="shared" si="21"/>
        <v xml:space="preserve"> </v>
      </c>
    </row>
    <row r="85" spans="1:8" ht="13.5" x14ac:dyDescent="0.2">
      <c r="A85" s="264" t="s">
        <v>485</v>
      </c>
      <c r="B85" s="111">
        <f t="shared" ref="B85:G85" si="22">SUM(B76:B84)-B77-B82-B83</f>
        <v>72339003071</v>
      </c>
      <c r="C85" s="111">
        <f t="shared" si="22"/>
        <v>74842490493.970001</v>
      </c>
      <c r="D85" s="111">
        <f t="shared" si="22"/>
        <v>53172908274.729996</v>
      </c>
      <c r="E85" s="104">
        <f t="shared" si="22"/>
        <v>54151100186.449974</v>
      </c>
      <c r="F85" s="104">
        <f t="shared" si="22"/>
        <v>68971877921</v>
      </c>
      <c r="G85" s="104">
        <f t="shared" si="22"/>
        <v>69826485992</v>
      </c>
      <c r="H85" s="876">
        <f t="shared" si="21"/>
        <v>101.2</v>
      </c>
    </row>
    <row r="86" spans="1:8" ht="25.5" x14ac:dyDescent="0.2">
      <c r="A86" s="210" t="s">
        <v>795</v>
      </c>
      <c r="B86" s="106">
        <v>113335149538</v>
      </c>
      <c r="C86" s="106">
        <v>94739993781.580002</v>
      </c>
      <c r="D86" s="106">
        <v>31003582060.939999</v>
      </c>
      <c r="E86" s="106">
        <v>64659901751.879997</v>
      </c>
      <c r="F86" s="267">
        <v>40729702977</v>
      </c>
      <c r="G86" s="283">
        <v>54217288261</v>
      </c>
      <c r="H86" s="876">
        <f t="shared" si="21"/>
        <v>133.1</v>
      </c>
    </row>
    <row r="87" spans="1:8" x14ac:dyDescent="0.2">
      <c r="A87" s="266" t="s">
        <v>486</v>
      </c>
      <c r="B87" s="106">
        <v>111747606197</v>
      </c>
      <c r="C87" s="106">
        <v>94591588045.929993</v>
      </c>
      <c r="D87" s="106">
        <v>30548563039.779999</v>
      </c>
      <c r="E87" s="106">
        <v>63493587718.879997</v>
      </c>
      <c r="F87" s="267">
        <v>39384702977</v>
      </c>
      <c r="G87" s="283">
        <v>52872288261</v>
      </c>
      <c r="H87" s="876">
        <f t="shared" si="21"/>
        <v>134.19999999999999</v>
      </c>
    </row>
    <row r="88" spans="1:8" ht="25.5" x14ac:dyDescent="0.2">
      <c r="A88" s="266" t="s">
        <v>794</v>
      </c>
      <c r="B88" s="106">
        <v>75363007</v>
      </c>
      <c r="C88" s="106">
        <v>124288232.20999999</v>
      </c>
      <c r="D88" s="106">
        <v>120284767.78</v>
      </c>
      <c r="E88" s="106">
        <v>144762420.77000001</v>
      </c>
      <c r="F88" s="267"/>
      <c r="G88" s="283"/>
      <c r="H88" s="876" t="str">
        <f t="shared" si="21"/>
        <v xml:space="preserve"> </v>
      </c>
    </row>
    <row r="89" spans="1:8" x14ac:dyDescent="0.2">
      <c r="A89" s="918" t="s">
        <v>487</v>
      </c>
      <c r="B89" s="267">
        <v>131471741</v>
      </c>
      <c r="C89" s="267">
        <v>3373192.32</v>
      </c>
      <c r="D89" s="267">
        <v>938673786.38999999</v>
      </c>
      <c r="E89" s="267">
        <v>3446091604.6700001</v>
      </c>
      <c r="F89" s="267">
        <v>3587324689</v>
      </c>
      <c r="G89" s="283">
        <v>5327342675</v>
      </c>
      <c r="H89" s="876">
        <f t="shared" si="21"/>
        <v>148.5</v>
      </c>
    </row>
    <row r="90" spans="1:8" x14ac:dyDescent="0.2">
      <c r="A90" s="890" t="s">
        <v>488</v>
      </c>
      <c r="B90" s="267">
        <v>34715845</v>
      </c>
      <c r="C90" s="267">
        <v>3373192.32</v>
      </c>
      <c r="D90" s="267">
        <v>938673786.38999999</v>
      </c>
      <c r="E90" s="267">
        <v>3445017349.4299998</v>
      </c>
      <c r="F90" s="267">
        <v>3584767073</v>
      </c>
      <c r="G90" s="283">
        <v>5204208010</v>
      </c>
      <c r="H90" s="876">
        <f t="shared" si="21"/>
        <v>145.19999999999999</v>
      </c>
    </row>
    <row r="91" spans="1:8" hidden="1" x14ac:dyDescent="0.2">
      <c r="A91" s="917" t="s">
        <v>489</v>
      </c>
      <c r="B91" s="303">
        <v>0</v>
      </c>
      <c r="C91" s="303"/>
      <c r="D91" s="303"/>
      <c r="E91" s="267"/>
      <c r="F91" s="267"/>
      <c r="G91" s="285"/>
      <c r="H91" s="876" t="str">
        <f t="shared" si="21"/>
        <v xml:space="preserve"> </v>
      </c>
    </row>
    <row r="92" spans="1:8" x14ac:dyDescent="0.2">
      <c r="A92" s="210" t="s">
        <v>490</v>
      </c>
      <c r="B92" s="267">
        <v>0</v>
      </c>
      <c r="C92" s="267"/>
      <c r="D92" s="267"/>
      <c r="E92" s="267"/>
      <c r="F92" s="267"/>
      <c r="G92" s="283"/>
      <c r="H92" s="876" t="str">
        <f t="shared" si="21"/>
        <v xml:space="preserve"> </v>
      </c>
    </row>
    <row r="93" spans="1:8" ht="14.25" thickBot="1" x14ac:dyDescent="0.25">
      <c r="A93" s="919" t="s">
        <v>491</v>
      </c>
      <c r="B93" s="112">
        <f t="shared" ref="B93:G93" si="23">SUM(B86:B92)-B87-B90-B91</f>
        <v>113541984286</v>
      </c>
      <c r="C93" s="112">
        <f>SUM(C86:C92)-C87-C90-C91</f>
        <v>94867655206.110016</v>
      </c>
      <c r="D93" s="112">
        <f>SUM(D86:D92)-D87-D90-D91</f>
        <v>32062540615.110001</v>
      </c>
      <c r="E93" s="104">
        <f>SUM(E86:E92)-E87-E90-E91</f>
        <v>68250755777.32</v>
      </c>
      <c r="F93" s="104">
        <f t="shared" si="23"/>
        <v>44317027666</v>
      </c>
      <c r="G93" s="104">
        <f t="shared" si="23"/>
        <v>59544630936</v>
      </c>
      <c r="H93" s="879">
        <f t="shared" si="21"/>
        <v>134.4</v>
      </c>
    </row>
    <row r="94" spans="1:8" ht="18.75" customHeight="1" thickBot="1" x14ac:dyDescent="0.25">
      <c r="A94" s="907" t="s">
        <v>492</v>
      </c>
      <c r="B94" s="110">
        <f t="shared" ref="B94:G94" si="24">SUM(B76,B78,B79,B81,B86,B88,B89,B84,B92)</f>
        <v>185880987357</v>
      </c>
      <c r="C94" s="110">
        <f t="shared" si="24"/>
        <v>169710145700.07999</v>
      </c>
      <c r="D94" s="110">
        <f t="shared" si="24"/>
        <v>85235448889.839996</v>
      </c>
      <c r="E94" s="275">
        <f t="shared" ref="E94" si="25">SUM(E76,E78,E79,E81,E86,E88,E89,E84,E92)</f>
        <v>122401855963.76999</v>
      </c>
      <c r="F94" s="275">
        <f t="shared" si="24"/>
        <v>113288905587</v>
      </c>
      <c r="G94" s="275">
        <f t="shared" si="24"/>
        <v>129371116928</v>
      </c>
      <c r="H94" s="880">
        <f t="shared" si="21"/>
        <v>114.2</v>
      </c>
    </row>
    <row r="95" spans="1:8" ht="48" thickBot="1" x14ac:dyDescent="0.25">
      <c r="A95" s="920" t="s">
        <v>797</v>
      </c>
      <c r="B95" s="188">
        <f t="shared" ref="B95:G95" si="26">SUM(B69,B75,B94)</f>
        <v>232386312825</v>
      </c>
      <c r="C95" s="188">
        <f t="shared" si="26"/>
        <v>210129968222.38</v>
      </c>
      <c r="D95" s="188">
        <f t="shared" si="26"/>
        <v>118030182281.59999</v>
      </c>
      <c r="E95" s="276">
        <f t="shared" ref="E95" si="27">SUM(E69,E75,E94)</f>
        <v>163547222265.64999</v>
      </c>
      <c r="F95" s="276">
        <f t="shared" si="26"/>
        <v>140002548998</v>
      </c>
      <c r="G95" s="276">
        <f t="shared" si="26"/>
        <v>173062945579</v>
      </c>
      <c r="H95" s="880">
        <f t="shared" si="21"/>
        <v>123.6</v>
      </c>
    </row>
    <row r="96" spans="1:8" ht="33.75" customHeight="1" thickBot="1" x14ac:dyDescent="0.25">
      <c r="A96" s="921" t="s">
        <v>796</v>
      </c>
      <c r="B96" s="883">
        <f t="shared" ref="B96:G96" si="28">SUM(B94,B75,B69,B40)</f>
        <v>1234517345059</v>
      </c>
      <c r="C96" s="883">
        <f t="shared" si="28"/>
        <v>1281617559724.29</v>
      </c>
      <c r="D96" s="883">
        <f t="shared" si="28"/>
        <v>1273644382120.02</v>
      </c>
      <c r="E96" s="884">
        <f t="shared" ref="E96" si="29">SUM(E94,E75,E69,E40)</f>
        <v>1403918022071.73</v>
      </c>
      <c r="F96" s="884">
        <f t="shared" si="28"/>
        <v>1465359071851</v>
      </c>
      <c r="G96" s="884">
        <f t="shared" si="28"/>
        <v>1578118723753</v>
      </c>
      <c r="H96" s="882">
        <f t="shared" si="21"/>
        <v>107.7</v>
      </c>
    </row>
    <row r="97" spans="1:8" ht="13.5" thickTop="1" x14ac:dyDescent="0.2">
      <c r="A97" s="102"/>
      <c r="B97" s="113"/>
      <c r="C97" s="113"/>
      <c r="D97" s="113"/>
      <c r="E97" s="277"/>
      <c r="F97" s="277"/>
      <c r="G97" s="113"/>
      <c r="H97" s="322" t="str">
        <f t="shared" ref="H97:H98" si="30">IF(E97=0," ",IF(E97&gt;0,ROUND(F97/E97*100,1)))</f>
        <v xml:space="preserve"> </v>
      </c>
    </row>
    <row r="98" spans="1:8" ht="13.5" hidden="1" thickBot="1" x14ac:dyDescent="0.25">
      <c r="A98" s="268" t="s">
        <v>352</v>
      </c>
      <c r="B98" s="269">
        <f t="shared" ref="B98:F98" si="31">SUM(B15,B19,B27,B29,B32,B37,B39,B47,B50,B57,B66,B72,B74,B85,B93,B68)</f>
        <v>1234517345059</v>
      </c>
      <c r="C98" s="269">
        <f t="shared" si="31"/>
        <v>1281617559724.2903</v>
      </c>
      <c r="D98" s="269">
        <f t="shared" si="31"/>
        <v>1273644382120.02</v>
      </c>
      <c r="E98" s="278">
        <f t="shared" si="31"/>
        <v>1403918022071.7297</v>
      </c>
      <c r="F98" s="278">
        <f t="shared" si="31"/>
        <v>1465359071851</v>
      </c>
      <c r="G98" s="269"/>
      <c r="H98" s="289">
        <f t="shared" si="30"/>
        <v>104.4</v>
      </c>
    </row>
    <row r="99" spans="1:8" x14ac:dyDescent="0.2">
      <c r="B99" s="7"/>
      <c r="C99" s="7"/>
      <c r="D99" s="7"/>
      <c r="E99" s="279"/>
      <c r="F99" s="279"/>
      <c r="G99" s="7"/>
    </row>
    <row r="100" spans="1:8" x14ac:dyDescent="0.2">
      <c r="F100" s="279"/>
    </row>
    <row r="101" spans="1:8" x14ac:dyDescent="0.2">
      <c r="A101" s="8" t="s">
        <v>843</v>
      </c>
    </row>
    <row r="103" spans="1:8" x14ac:dyDescent="0.2">
      <c r="A103" s="9" t="s">
        <v>870</v>
      </c>
    </row>
    <row r="104" spans="1:8" x14ac:dyDescent="0.2">
      <c r="A104" s="10" t="s">
        <v>871</v>
      </c>
    </row>
    <row r="105" spans="1:8" x14ac:dyDescent="0.2">
      <c r="A105" s="9"/>
    </row>
  </sheetData>
  <autoFilter ref="A8:H8"/>
  <mergeCells count="2">
    <mergeCell ref="A3:H3"/>
    <mergeCell ref="A4:H4"/>
  </mergeCells>
  <pageMargins left="0.70866141732283472" right="0.51181102362204722" top="0.55118110236220474" bottom="0.47244094488188981" header="0.27559055118110237" footer="0.31496062992125984"/>
  <pageSetup paperSize="9" scale="76" fitToHeight="0" orientation="landscape" useFirstPageNumber="1" r:id="rId1"/>
  <headerFooter>
    <oddHeader xml:space="preserve">&amp;R&amp;"Times New Roman,Obyčejné"Tabulka č. 1
strana &amp;P&amp;"Arial CE,Obyčejné"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404"/>
  <sheetViews>
    <sheetView zoomScaleNormal="100" workbookViewId="0">
      <pane ySplit="8" topLeftCell="A109" activePane="bottomLeft" state="frozen"/>
      <selection pane="bottomLeft" activeCell="A6" sqref="A6:H122"/>
    </sheetView>
  </sheetViews>
  <sheetFormatPr defaultRowHeight="12.75" x14ac:dyDescent="0.2"/>
  <cols>
    <col min="1" max="1" width="62.7109375" style="3" customWidth="1"/>
    <col min="2" max="2" width="17.7109375" style="3" customWidth="1"/>
    <col min="3" max="5" width="17.42578125" style="3" customWidth="1"/>
    <col min="6" max="7" width="17.85546875" style="3" customWidth="1"/>
    <col min="8" max="8" width="12.42578125" style="3" bestFit="1" customWidth="1"/>
    <col min="9" max="9" width="4.140625" style="3" customWidth="1"/>
    <col min="10" max="16384" width="9.140625" style="3"/>
  </cols>
  <sheetData>
    <row r="1" spans="1:9" x14ac:dyDescent="0.2">
      <c r="A1" s="2" t="s">
        <v>878</v>
      </c>
      <c r="F1" s="5"/>
      <c r="G1" s="5"/>
    </row>
    <row r="2" spans="1:9" x14ac:dyDescent="0.2">
      <c r="F2" s="5"/>
      <c r="G2" s="5"/>
    </row>
    <row r="3" spans="1:9" ht="15.75" x14ac:dyDescent="0.2">
      <c r="A3" s="963" t="s">
        <v>69</v>
      </c>
      <c r="B3" s="963"/>
      <c r="C3" s="963"/>
      <c r="D3" s="963"/>
      <c r="E3" s="963"/>
      <c r="F3" s="963"/>
      <c r="G3" s="963"/>
      <c r="H3" s="963"/>
    </row>
    <row r="4" spans="1:9" x14ac:dyDescent="0.2">
      <c r="A4" s="964" t="s">
        <v>1</v>
      </c>
      <c r="B4" s="964"/>
      <c r="C4" s="964"/>
      <c r="D4" s="964"/>
      <c r="E4" s="964"/>
      <c r="F4" s="964"/>
      <c r="G4" s="964"/>
      <c r="H4" s="964"/>
    </row>
    <row r="5" spans="1:9" ht="13.5" thickBot="1" x14ac:dyDescent="0.25">
      <c r="A5" s="74"/>
      <c r="B5" s="4"/>
      <c r="C5" s="4"/>
      <c r="D5" s="4"/>
      <c r="E5" s="4"/>
      <c r="H5" s="92" t="s">
        <v>64</v>
      </c>
    </row>
    <row r="6" spans="1:9" ht="18.75" customHeight="1" thickTop="1" x14ac:dyDescent="0.2">
      <c r="A6" s="204"/>
      <c r="B6" s="149"/>
      <c r="C6" s="197"/>
      <c r="D6" s="142"/>
      <c r="E6" s="142"/>
      <c r="F6" s="142" t="s">
        <v>351</v>
      </c>
      <c r="G6" s="142" t="s">
        <v>876</v>
      </c>
      <c r="H6" s="143" t="s">
        <v>348</v>
      </c>
    </row>
    <row r="7" spans="1:9" x14ac:dyDescent="0.2">
      <c r="A7" s="205" t="s">
        <v>493</v>
      </c>
      <c r="B7" s="144" t="s">
        <v>224</v>
      </c>
      <c r="C7" s="198" t="s">
        <v>224</v>
      </c>
      <c r="D7" s="198" t="s">
        <v>224</v>
      </c>
      <c r="E7" s="144" t="s">
        <v>875</v>
      </c>
      <c r="F7" s="144" t="s">
        <v>349</v>
      </c>
      <c r="G7" s="144" t="s">
        <v>17</v>
      </c>
      <c r="H7" s="145" t="s">
        <v>877</v>
      </c>
    </row>
    <row r="8" spans="1:9" ht="13.5" thickBot="1" x14ac:dyDescent="0.25">
      <c r="A8" s="206"/>
      <c r="B8" s="146" t="s">
        <v>353</v>
      </c>
      <c r="C8" s="199" t="s">
        <v>403</v>
      </c>
      <c r="D8" s="199" t="s">
        <v>425</v>
      </c>
      <c r="E8" s="146">
        <v>2018</v>
      </c>
      <c r="F8" s="146">
        <v>2019</v>
      </c>
      <c r="G8" s="146">
        <v>2020</v>
      </c>
      <c r="H8" s="147">
        <v>2019</v>
      </c>
    </row>
    <row r="9" spans="1:9" ht="15.75" x14ac:dyDescent="0.2">
      <c r="A9" s="215" t="s">
        <v>968</v>
      </c>
      <c r="B9" s="114"/>
      <c r="C9" s="114"/>
      <c r="D9" s="114"/>
      <c r="E9" s="114"/>
      <c r="F9" s="114"/>
      <c r="G9" s="22"/>
      <c r="H9" s="115"/>
      <c r="I9" s="94"/>
    </row>
    <row r="10" spans="1:9" x14ac:dyDescent="0.2">
      <c r="A10" s="266" t="s">
        <v>495</v>
      </c>
      <c r="B10" s="267">
        <v>70136973294</v>
      </c>
      <c r="C10" s="267">
        <v>74900503128.839996</v>
      </c>
      <c r="D10" s="267">
        <v>82446768388.290024</v>
      </c>
      <c r="E10" s="267">
        <v>91920804116.850006</v>
      </c>
      <c r="F10" s="267">
        <v>97250442855</v>
      </c>
      <c r="G10" s="267">
        <v>101932553542</v>
      </c>
      <c r="H10" s="288">
        <f>IF(F10=0," ",IF(F10&gt;0,ROUND(G10/F10*100,1)))</f>
        <v>104.8</v>
      </c>
      <c r="I10" s="94"/>
    </row>
    <row r="11" spans="1:9" ht="25.5" x14ac:dyDescent="0.2">
      <c r="A11" s="266" t="s">
        <v>801</v>
      </c>
      <c r="B11" s="267">
        <v>30445506909</v>
      </c>
      <c r="C11" s="267">
        <v>14993987552.959999</v>
      </c>
      <c r="D11" s="267">
        <v>16406620667.57</v>
      </c>
      <c r="E11" s="267">
        <v>17963384600.5</v>
      </c>
      <c r="F11" s="267">
        <v>19376560416</v>
      </c>
      <c r="G11" s="267">
        <v>20680198250</v>
      </c>
      <c r="H11" s="288">
        <f t="shared" ref="H11:H74" si="0">IF(F11=0," ",IF(F11&gt;0,ROUND(G11/F11*100,1)))</f>
        <v>106.7</v>
      </c>
      <c r="I11" s="94"/>
    </row>
    <row r="12" spans="1:9" s="94" customFormat="1" ht="50.25" customHeight="1" x14ac:dyDescent="0.2">
      <c r="A12" s="266" t="s">
        <v>802</v>
      </c>
      <c r="B12" s="885">
        <v>31816393691</v>
      </c>
      <c r="C12" s="885">
        <v>34434051669.279999</v>
      </c>
      <c r="D12" s="885">
        <v>37904511186.660011</v>
      </c>
      <c r="E12" s="885">
        <v>43472293344.769997</v>
      </c>
      <c r="F12" s="267">
        <v>46269295801</v>
      </c>
      <c r="G12" s="267">
        <v>48563717447</v>
      </c>
      <c r="H12" s="288">
        <f t="shared" si="0"/>
        <v>105</v>
      </c>
    </row>
    <row r="13" spans="1:9" ht="25.5" x14ac:dyDescent="0.2">
      <c r="A13" s="266" t="s">
        <v>803</v>
      </c>
      <c r="B13" s="267">
        <v>6167898452</v>
      </c>
      <c r="C13" s="267">
        <v>23940947120.599998</v>
      </c>
      <c r="D13" s="267">
        <v>26541544350.060001</v>
      </c>
      <c r="E13" s="267">
        <v>28818634863.580002</v>
      </c>
      <c r="F13" s="267">
        <v>29749741838</v>
      </c>
      <c r="G13" s="267">
        <v>30647677945</v>
      </c>
      <c r="H13" s="288">
        <f t="shared" si="0"/>
        <v>103</v>
      </c>
      <c r="I13" s="94"/>
    </row>
    <row r="14" spans="1:9" ht="25.5" x14ac:dyDescent="0.2">
      <c r="A14" s="266" t="s">
        <v>804</v>
      </c>
      <c r="B14" s="267">
        <v>1706507097</v>
      </c>
      <c r="C14" s="267">
        <v>1531455879</v>
      </c>
      <c r="D14" s="267">
        <v>1594092184</v>
      </c>
      <c r="E14" s="267">
        <v>1666384602</v>
      </c>
      <c r="F14" s="267">
        <v>1854844800</v>
      </c>
      <c r="G14" s="267">
        <v>2040959900</v>
      </c>
      <c r="H14" s="288">
        <f t="shared" si="0"/>
        <v>110</v>
      </c>
      <c r="I14" s="94"/>
    </row>
    <row r="15" spans="1:9" x14ac:dyDescent="0.2">
      <c r="A15" s="266" t="s">
        <v>496</v>
      </c>
      <c r="B15" s="267">
        <v>667144</v>
      </c>
      <c r="C15" s="267">
        <v>60907</v>
      </c>
      <c r="D15" s="267">
        <v>0</v>
      </c>
      <c r="E15" s="267">
        <v>106706</v>
      </c>
      <c r="F15" s="267">
        <v>0</v>
      </c>
      <c r="G15" s="267"/>
      <c r="H15" s="288" t="str">
        <f t="shared" si="0"/>
        <v xml:space="preserve"> </v>
      </c>
      <c r="I15" s="94"/>
    </row>
    <row r="16" spans="1:9" x14ac:dyDescent="0.2">
      <c r="A16" s="886" t="s">
        <v>497</v>
      </c>
      <c r="B16" s="267">
        <v>7155628321</v>
      </c>
      <c r="C16" s="267">
        <v>6421091021.6700001</v>
      </c>
      <c r="D16" s="267">
        <v>6693446901.1700001</v>
      </c>
      <c r="E16" s="267">
        <v>7191749707.7799997</v>
      </c>
      <c r="F16" s="267">
        <v>8301331911</v>
      </c>
      <c r="G16" s="267">
        <v>8788562391</v>
      </c>
      <c r="H16" s="288">
        <f t="shared" si="0"/>
        <v>105.9</v>
      </c>
      <c r="I16" s="94"/>
    </row>
    <row r="17" spans="1:9" x14ac:dyDescent="0.2">
      <c r="A17" s="266" t="s">
        <v>498</v>
      </c>
      <c r="B17" s="267">
        <v>825033142</v>
      </c>
      <c r="C17" s="267">
        <v>756419932.13999999</v>
      </c>
      <c r="D17" s="267">
        <v>827177104.02999997</v>
      </c>
      <c r="E17" s="267">
        <v>872134641.10000002</v>
      </c>
      <c r="F17" s="267">
        <v>952617705</v>
      </c>
      <c r="G17" s="267">
        <v>906489581</v>
      </c>
      <c r="H17" s="288">
        <f t="shared" si="0"/>
        <v>95.2</v>
      </c>
      <c r="I17" s="94"/>
    </row>
    <row r="18" spans="1:9" x14ac:dyDescent="0.2">
      <c r="A18" s="266" t="s">
        <v>499</v>
      </c>
      <c r="B18" s="267">
        <v>4916627531</v>
      </c>
      <c r="C18" s="267">
        <v>4447164824.6000004</v>
      </c>
      <c r="D18" s="267">
        <v>4628374696</v>
      </c>
      <c r="E18" s="267">
        <v>4840772268.6499996</v>
      </c>
      <c r="F18" s="267">
        <v>5321234840</v>
      </c>
      <c r="G18" s="267">
        <v>5838249745</v>
      </c>
      <c r="H18" s="288">
        <f t="shared" si="0"/>
        <v>109.7</v>
      </c>
      <c r="I18" s="94"/>
    </row>
    <row r="19" spans="1:9" x14ac:dyDescent="0.2">
      <c r="A19" s="266" t="s">
        <v>500</v>
      </c>
      <c r="B19" s="267">
        <v>0</v>
      </c>
      <c r="C19" s="267"/>
      <c r="D19" s="267"/>
      <c r="E19" s="267"/>
      <c r="F19" s="267">
        <v>0</v>
      </c>
      <c r="G19" s="267"/>
      <c r="H19" s="288" t="str">
        <f t="shared" si="0"/>
        <v xml:space="preserve"> </v>
      </c>
      <c r="I19" s="94"/>
    </row>
    <row r="20" spans="1:9" x14ac:dyDescent="0.2">
      <c r="A20" s="266" t="s">
        <v>501</v>
      </c>
      <c r="B20" s="267">
        <v>80904367</v>
      </c>
      <c r="C20" s="267">
        <v>35246676</v>
      </c>
      <c r="D20" s="267">
        <v>29355557</v>
      </c>
      <c r="E20" s="267">
        <v>31694594</v>
      </c>
      <c r="F20" s="267">
        <v>33920093</v>
      </c>
      <c r="G20" s="267">
        <v>38431693</v>
      </c>
      <c r="H20" s="288">
        <f t="shared" si="0"/>
        <v>113.3</v>
      </c>
      <c r="I20" s="94"/>
    </row>
    <row r="21" spans="1:9" x14ac:dyDescent="0.2">
      <c r="A21" s="266" t="s">
        <v>502</v>
      </c>
      <c r="B21" s="267">
        <v>0</v>
      </c>
      <c r="C21" s="267">
        <v>13885347</v>
      </c>
      <c r="D21" s="267">
        <v>44262572</v>
      </c>
      <c r="E21" s="267">
        <v>24712748</v>
      </c>
      <c r="F21" s="267">
        <v>5236480</v>
      </c>
      <c r="G21" s="267">
        <v>6636480</v>
      </c>
      <c r="H21" s="288">
        <f t="shared" si="0"/>
        <v>126.7</v>
      </c>
      <c r="I21" s="94"/>
    </row>
    <row r="22" spans="1:9" x14ac:dyDescent="0.2">
      <c r="A22" s="266" t="s">
        <v>503</v>
      </c>
      <c r="B22" s="267">
        <v>6951700</v>
      </c>
      <c r="C22" s="267">
        <v>3086880</v>
      </c>
      <c r="D22" s="267">
        <v>9985140</v>
      </c>
      <c r="E22" s="267">
        <v>57890156</v>
      </c>
      <c r="F22" s="267">
        <v>1990000</v>
      </c>
      <c r="G22" s="267">
        <v>975000</v>
      </c>
      <c r="H22" s="288">
        <f t="shared" si="0"/>
        <v>49</v>
      </c>
      <c r="I22" s="94"/>
    </row>
    <row r="23" spans="1:9" x14ac:dyDescent="0.2">
      <c r="A23" s="886" t="s">
        <v>504</v>
      </c>
      <c r="B23" s="267">
        <v>737432</v>
      </c>
      <c r="C23" s="267">
        <v>9939315</v>
      </c>
      <c r="D23" s="267">
        <v>35489223</v>
      </c>
      <c r="E23" s="267">
        <v>63209899</v>
      </c>
      <c r="F23" s="267">
        <v>43616698</v>
      </c>
      <c r="G23" s="267">
        <v>86100000</v>
      </c>
      <c r="H23" s="288">
        <f t="shared" si="0"/>
        <v>197.4</v>
      </c>
      <c r="I23" s="94"/>
    </row>
    <row r="24" spans="1:9" x14ac:dyDescent="0.2">
      <c r="A24" s="886" t="s">
        <v>505</v>
      </c>
      <c r="B24" s="267"/>
      <c r="C24" s="267"/>
      <c r="D24" s="267"/>
      <c r="E24" s="267">
        <v>304467771</v>
      </c>
      <c r="F24" s="267">
        <v>360216644</v>
      </c>
      <c r="G24" s="267">
        <v>371548073</v>
      </c>
      <c r="H24" s="288">
        <f t="shared" si="0"/>
        <v>103.1</v>
      </c>
      <c r="I24" s="94"/>
    </row>
    <row r="25" spans="1:9" x14ac:dyDescent="0.2">
      <c r="A25" s="266" t="s">
        <v>506</v>
      </c>
      <c r="B25" s="267">
        <v>1325374149</v>
      </c>
      <c r="C25" s="267">
        <v>1155348046.9300001</v>
      </c>
      <c r="D25" s="267">
        <v>1118802609.1400001</v>
      </c>
      <c r="E25" s="267">
        <v>996867630.02999997</v>
      </c>
      <c r="F25" s="267">
        <v>1582499451</v>
      </c>
      <c r="G25" s="267">
        <v>1540131819</v>
      </c>
      <c r="H25" s="288">
        <f t="shared" si="0"/>
        <v>97.3</v>
      </c>
      <c r="I25" s="94"/>
    </row>
    <row r="26" spans="1:9" x14ac:dyDescent="0.2">
      <c r="A26" s="266" t="s">
        <v>507</v>
      </c>
      <c r="B26" s="267">
        <v>26818910597</v>
      </c>
      <c r="C26" s="267">
        <v>28475729504.330002</v>
      </c>
      <c r="D26" s="267">
        <v>30860399865.099998</v>
      </c>
      <c r="E26" s="267">
        <v>34467664373.919998</v>
      </c>
      <c r="F26" s="267">
        <v>36877950718</v>
      </c>
      <c r="G26" s="267">
        <v>38572432248</v>
      </c>
      <c r="H26" s="288">
        <f t="shared" si="0"/>
        <v>104.6</v>
      </c>
      <c r="I26" s="94"/>
    </row>
    <row r="27" spans="1:9" s="4" customFormat="1" x14ac:dyDescent="0.2">
      <c r="A27" s="886" t="s">
        <v>508</v>
      </c>
      <c r="B27" s="887">
        <v>49815075</v>
      </c>
      <c r="C27" s="887">
        <v>45160888.060000002</v>
      </c>
      <c r="D27" s="887">
        <v>57481486.549999997</v>
      </c>
      <c r="E27" s="887">
        <v>47197080.82</v>
      </c>
      <c r="F27" s="267">
        <v>44812864</v>
      </c>
      <c r="G27" s="267">
        <v>58836344</v>
      </c>
      <c r="H27" s="288">
        <f t="shared" si="0"/>
        <v>131.30000000000001</v>
      </c>
      <c r="I27" s="94"/>
    </row>
    <row r="28" spans="1:9" s="4" customFormat="1" x14ac:dyDescent="0.2">
      <c r="A28" s="886" t="s">
        <v>509</v>
      </c>
      <c r="B28" s="887">
        <v>24570181</v>
      </c>
      <c r="C28" s="887">
        <v>21315999</v>
      </c>
      <c r="D28" s="887">
        <v>17817231</v>
      </c>
      <c r="E28" s="887">
        <v>6555691.4400000004</v>
      </c>
      <c r="F28" s="267">
        <v>9453000</v>
      </c>
      <c r="G28" s="267">
        <v>9353000</v>
      </c>
      <c r="H28" s="288">
        <f t="shared" si="0"/>
        <v>98.9</v>
      </c>
      <c r="I28" s="94"/>
    </row>
    <row r="29" spans="1:9" s="4" customFormat="1" x14ac:dyDescent="0.2">
      <c r="A29" s="886" t="s">
        <v>510</v>
      </c>
      <c r="B29" s="887"/>
      <c r="C29" s="887"/>
      <c r="D29" s="887"/>
      <c r="E29" s="887">
        <v>265308968.11000001</v>
      </c>
      <c r="F29" s="267">
        <v>286265000</v>
      </c>
      <c r="G29" s="267">
        <v>277838000</v>
      </c>
      <c r="H29" s="288">
        <f t="shared" si="0"/>
        <v>97.1</v>
      </c>
      <c r="I29" s="94"/>
    </row>
    <row r="30" spans="1:9" ht="18.75" customHeight="1" x14ac:dyDescent="0.2">
      <c r="A30" s="888" t="s">
        <v>511</v>
      </c>
      <c r="B30" s="889">
        <f t="shared" ref="B30:D30" si="1">SUM(B10,B16,B26,B27,B28,B29)</f>
        <v>104185897468</v>
      </c>
      <c r="C30" s="889">
        <f t="shared" si="1"/>
        <v>109863800541.89999</v>
      </c>
      <c r="D30" s="889">
        <f t="shared" si="1"/>
        <v>120075913872.11003</v>
      </c>
      <c r="E30" s="889">
        <f>SUM(E10,E16,E26,E27,E28,E29)</f>
        <v>133899279938.92001</v>
      </c>
      <c r="F30" s="889">
        <f>SUM(F10,F16,F26,F27,F28,F29)</f>
        <v>142770256348</v>
      </c>
      <c r="G30" s="889">
        <f>SUM(G10,G16,G26,G27,G28,G29)</f>
        <v>149639575525</v>
      </c>
      <c r="H30" s="288">
        <f t="shared" si="0"/>
        <v>104.8</v>
      </c>
      <c r="I30" s="94"/>
    </row>
    <row r="31" spans="1:9" ht="25.5" x14ac:dyDescent="0.2">
      <c r="A31" s="207" t="s">
        <v>805</v>
      </c>
      <c r="B31" s="118"/>
      <c r="C31" s="118"/>
      <c r="D31" s="267">
        <v>176545.25</v>
      </c>
      <c r="E31" s="267">
        <v>46077907.109999999</v>
      </c>
      <c r="F31" s="267">
        <v>12385062</v>
      </c>
      <c r="G31" s="267">
        <v>12178715</v>
      </c>
      <c r="H31" s="288">
        <f t="shared" si="0"/>
        <v>98.3</v>
      </c>
      <c r="I31" s="94"/>
    </row>
    <row r="32" spans="1:9" x14ac:dyDescent="0.2">
      <c r="A32" s="207" t="s">
        <v>512</v>
      </c>
      <c r="B32" s="267">
        <v>9149312677</v>
      </c>
      <c r="C32" s="267">
        <v>7292779974.4700003</v>
      </c>
      <c r="D32" s="267">
        <v>8782046462.1000004</v>
      </c>
      <c r="E32" s="267">
        <v>10433397119.790001</v>
      </c>
      <c r="F32" s="267">
        <v>9506837173</v>
      </c>
      <c r="G32" s="267">
        <v>9086335079</v>
      </c>
      <c r="H32" s="288">
        <f t="shared" si="0"/>
        <v>95.6</v>
      </c>
      <c r="I32" s="94"/>
    </row>
    <row r="33" spans="1:9" x14ac:dyDescent="0.2">
      <c r="A33" s="207" t="s">
        <v>513</v>
      </c>
      <c r="B33" s="267">
        <v>53272681519</v>
      </c>
      <c r="C33" s="267">
        <v>40688640960.309998</v>
      </c>
      <c r="D33" s="267">
        <v>39991417047.190002</v>
      </c>
      <c r="E33" s="267">
        <v>40847661620.260002</v>
      </c>
      <c r="F33" s="267">
        <v>46542947041</v>
      </c>
      <c r="G33" s="267">
        <v>43847043124</v>
      </c>
      <c r="H33" s="288">
        <f t="shared" si="0"/>
        <v>94.2</v>
      </c>
      <c r="I33" s="94"/>
    </row>
    <row r="34" spans="1:9" x14ac:dyDescent="0.2">
      <c r="A34" s="207" t="s">
        <v>514</v>
      </c>
      <c r="B34" s="267">
        <v>4864210977</v>
      </c>
      <c r="C34" s="267">
        <v>4438817798.5100002</v>
      </c>
      <c r="D34" s="267">
        <v>4622513183.96</v>
      </c>
      <c r="E34" s="267">
        <v>4773561695.5799999</v>
      </c>
      <c r="F34" s="267">
        <v>5097808550</v>
      </c>
      <c r="G34" s="267">
        <v>5484437718</v>
      </c>
      <c r="H34" s="288">
        <f t="shared" si="0"/>
        <v>107.6</v>
      </c>
      <c r="I34" s="94"/>
    </row>
    <row r="35" spans="1:9" x14ac:dyDescent="0.2">
      <c r="A35" s="207" t="s">
        <v>515</v>
      </c>
      <c r="B35" s="267">
        <v>27873243560</v>
      </c>
      <c r="C35" s="267">
        <v>25821446645.130001</v>
      </c>
      <c r="D35" s="267">
        <v>28928873811.349998</v>
      </c>
      <c r="E35" s="267">
        <v>29255668710.77</v>
      </c>
      <c r="F35" s="267">
        <v>35044381117</v>
      </c>
      <c r="G35" s="267">
        <v>37677877792</v>
      </c>
      <c r="H35" s="288">
        <f t="shared" si="0"/>
        <v>107.5</v>
      </c>
      <c r="I35" s="94"/>
    </row>
    <row r="36" spans="1:9" x14ac:dyDescent="0.2">
      <c r="A36" s="207" t="s">
        <v>516</v>
      </c>
      <c r="B36" s="267">
        <v>7804221093</v>
      </c>
      <c r="C36" s="267">
        <v>8453716515.2299995</v>
      </c>
      <c r="D36" s="267">
        <v>8799938139.8099995</v>
      </c>
      <c r="E36" s="267">
        <v>8332295446.9099998</v>
      </c>
      <c r="F36" s="267">
        <v>8101486130</v>
      </c>
      <c r="G36" s="267">
        <v>8764303783</v>
      </c>
      <c r="H36" s="288">
        <f t="shared" si="0"/>
        <v>108.2</v>
      </c>
      <c r="I36" s="94"/>
    </row>
    <row r="37" spans="1:9" ht="25.5" x14ac:dyDescent="0.2">
      <c r="A37" s="304" t="s">
        <v>886</v>
      </c>
      <c r="B37" s="267">
        <v>1399596960</v>
      </c>
      <c r="C37" s="267">
        <v>1586342967.1099999</v>
      </c>
      <c r="D37" s="267">
        <v>927526757.48000002</v>
      </c>
      <c r="E37" s="267">
        <v>417867117.19999999</v>
      </c>
      <c r="F37" s="267">
        <v>420913670</v>
      </c>
      <c r="G37" s="267">
        <v>381891000</v>
      </c>
      <c r="H37" s="288">
        <f t="shared" si="0"/>
        <v>90.7</v>
      </c>
      <c r="I37" s="94"/>
    </row>
    <row r="38" spans="1:9" ht="25.5" x14ac:dyDescent="0.2">
      <c r="A38" s="207" t="s">
        <v>806</v>
      </c>
      <c r="B38" s="267">
        <v>12573514957</v>
      </c>
      <c r="C38" s="267">
        <v>11505812311.940001</v>
      </c>
      <c r="D38" s="267">
        <v>11774031811.17</v>
      </c>
      <c r="E38" s="267">
        <v>15442782288.5</v>
      </c>
      <c r="F38" s="267">
        <v>20074612166</v>
      </c>
      <c r="G38" s="267">
        <v>14245964011</v>
      </c>
      <c r="H38" s="288">
        <f t="shared" si="0"/>
        <v>71</v>
      </c>
      <c r="I38" s="94" t="s">
        <v>964</v>
      </c>
    </row>
    <row r="39" spans="1:9" ht="13.5" x14ac:dyDescent="0.2">
      <c r="A39" s="264" t="s">
        <v>517</v>
      </c>
      <c r="B39" s="265">
        <f t="shared" ref="B39:G39" si="2">SUM(B31:B36,B37:B38)</f>
        <v>116936781743</v>
      </c>
      <c r="C39" s="265">
        <f t="shared" si="2"/>
        <v>99787557172.699997</v>
      </c>
      <c r="D39" s="265">
        <f t="shared" si="2"/>
        <v>103826523758.31</v>
      </c>
      <c r="E39" s="265">
        <f t="shared" si="2"/>
        <v>109549311906.12001</v>
      </c>
      <c r="F39" s="265">
        <f t="shared" si="2"/>
        <v>124801370909</v>
      </c>
      <c r="G39" s="265">
        <f t="shared" si="2"/>
        <v>119500031222</v>
      </c>
      <c r="H39" s="288">
        <f t="shared" si="0"/>
        <v>95.8</v>
      </c>
      <c r="I39" s="94"/>
    </row>
    <row r="40" spans="1:9" x14ac:dyDescent="0.2">
      <c r="A40" s="266" t="s">
        <v>518</v>
      </c>
      <c r="B40" s="267">
        <v>39141224919</v>
      </c>
      <c r="C40" s="267">
        <v>44233425393.480003</v>
      </c>
      <c r="D40" s="267">
        <v>48295624766.059998</v>
      </c>
      <c r="E40" s="267">
        <v>57318039844.390022</v>
      </c>
      <c r="F40" s="267">
        <v>49487740748</v>
      </c>
      <c r="G40" s="267">
        <v>48536381199</v>
      </c>
      <c r="H40" s="288">
        <f t="shared" si="0"/>
        <v>98.1</v>
      </c>
      <c r="I40" s="94"/>
    </row>
    <row r="41" spans="1:9" x14ac:dyDescent="0.2">
      <c r="A41" s="210" t="s">
        <v>519</v>
      </c>
      <c r="B41" s="106">
        <v>10445142122</v>
      </c>
      <c r="C41" s="106">
        <v>11449494140.190001</v>
      </c>
      <c r="D41" s="106">
        <v>14918597100.059999</v>
      </c>
      <c r="E41" s="106">
        <v>17014842527.469999</v>
      </c>
      <c r="F41" s="106">
        <v>16570121791</v>
      </c>
      <c r="G41" s="106">
        <v>16000427969</v>
      </c>
      <c r="H41" s="288">
        <f t="shared" si="0"/>
        <v>96.6</v>
      </c>
      <c r="I41" s="94"/>
    </row>
    <row r="42" spans="1:9" x14ac:dyDescent="0.2">
      <c r="A42" s="214" t="s">
        <v>520</v>
      </c>
      <c r="B42" s="106">
        <v>4082813806</v>
      </c>
      <c r="C42" s="106">
        <v>4667261286.3599997</v>
      </c>
      <c r="D42" s="106">
        <v>5348982829.1800003</v>
      </c>
      <c r="E42" s="106">
        <v>0</v>
      </c>
      <c r="F42" s="267">
        <v>0</v>
      </c>
      <c r="G42" s="267"/>
      <c r="H42" s="288" t="str">
        <f t="shared" si="0"/>
        <v xml:space="preserve"> </v>
      </c>
      <c r="I42" s="94"/>
    </row>
    <row r="43" spans="1:9" x14ac:dyDescent="0.2">
      <c r="A43" s="890" t="s">
        <v>521</v>
      </c>
      <c r="B43" s="267">
        <v>87828053</v>
      </c>
      <c r="C43" s="267">
        <v>65639690.100000001</v>
      </c>
      <c r="D43" s="267">
        <v>99109385</v>
      </c>
      <c r="E43" s="267">
        <v>0</v>
      </c>
      <c r="F43" s="267">
        <v>0</v>
      </c>
      <c r="G43" s="267"/>
      <c r="H43" s="288" t="str">
        <f t="shared" si="0"/>
        <v xml:space="preserve"> </v>
      </c>
      <c r="I43" s="94"/>
    </row>
    <row r="44" spans="1:9" x14ac:dyDescent="0.2">
      <c r="A44" s="214" t="s">
        <v>522</v>
      </c>
      <c r="B44" s="119">
        <v>145405</v>
      </c>
      <c r="C44" s="119">
        <v>3571</v>
      </c>
      <c r="D44" s="119">
        <v>0</v>
      </c>
      <c r="E44" s="119"/>
      <c r="F44" s="267">
        <v>0</v>
      </c>
      <c r="G44" s="267"/>
      <c r="H44" s="288" t="str">
        <f t="shared" si="0"/>
        <v xml:space="preserve"> </v>
      </c>
      <c r="I44" s="94"/>
    </row>
    <row r="45" spans="1:9" ht="13.5" x14ac:dyDescent="0.2">
      <c r="A45" s="264" t="s">
        <v>523</v>
      </c>
      <c r="B45" s="265">
        <f t="shared" ref="B45:G45" si="3">SUM(B40:B41)+B42+B43+B44</f>
        <v>53757154305</v>
      </c>
      <c r="C45" s="265">
        <f t="shared" si="3"/>
        <v>60415824081.130005</v>
      </c>
      <c r="D45" s="265">
        <f t="shared" si="3"/>
        <v>68662314080.299995</v>
      </c>
      <c r="E45" s="265">
        <f t="shared" si="3"/>
        <v>74332882371.860016</v>
      </c>
      <c r="F45" s="265">
        <f t="shared" si="3"/>
        <v>66057862539</v>
      </c>
      <c r="G45" s="265">
        <f t="shared" si="3"/>
        <v>64536809168</v>
      </c>
      <c r="H45" s="288">
        <f t="shared" si="0"/>
        <v>97.7</v>
      </c>
      <c r="I45" s="94"/>
    </row>
    <row r="46" spans="1:9" x14ac:dyDescent="0.2">
      <c r="A46" s="210" t="s">
        <v>524</v>
      </c>
      <c r="B46" s="106">
        <v>105672236233</v>
      </c>
      <c r="C46" s="106">
        <v>109515605195.44</v>
      </c>
      <c r="D46" s="106">
        <v>107384262485.78999</v>
      </c>
      <c r="E46" s="106">
        <v>108230966919.75999</v>
      </c>
      <c r="F46" s="267">
        <v>114153178658</v>
      </c>
      <c r="G46" s="267">
        <v>117189117581</v>
      </c>
      <c r="H46" s="288">
        <f t="shared" si="0"/>
        <v>102.7</v>
      </c>
      <c r="I46" s="94"/>
    </row>
    <row r="47" spans="1:9" x14ac:dyDescent="0.2">
      <c r="A47" s="266" t="s">
        <v>525</v>
      </c>
      <c r="B47" s="267">
        <v>117497858068</v>
      </c>
      <c r="C47" s="267">
        <v>122821783467.66</v>
      </c>
      <c r="D47" s="267">
        <v>139131006620.21002</v>
      </c>
      <c r="E47" s="267">
        <v>158063435971.20001</v>
      </c>
      <c r="F47" s="267">
        <v>178411718394</v>
      </c>
      <c r="G47" s="267">
        <v>198863580775</v>
      </c>
      <c r="H47" s="288">
        <f t="shared" si="0"/>
        <v>111.5</v>
      </c>
      <c r="I47" s="94"/>
    </row>
    <row r="48" spans="1:9" x14ac:dyDescent="0.2">
      <c r="A48" s="207" t="s">
        <v>526</v>
      </c>
      <c r="B48" s="267">
        <v>59254123344</v>
      </c>
      <c r="C48" s="267">
        <v>58654583775.750023</v>
      </c>
      <c r="D48" s="267">
        <v>66576229404.510002</v>
      </c>
      <c r="E48" s="267">
        <v>73117617482.480026</v>
      </c>
      <c r="F48" s="267">
        <v>73483699754</v>
      </c>
      <c r="G48" s="267">
        <v>78271802290</v>
      </c>
      <c r="H48" s="288">
        <f t="shared" si="0"/>
        <v>106.5</v>
      </c>
      <c r="I48" s="94"/>
    </row>
    <row r="49" spans="1:9" ht="38.25" x14ac:dyDescent="0.2">
      <c r="A49" s="207" t="s">
        <v>840</v>
      </c>
      <c r="B49" s="267">
        <v>783489268</v>
      </c>
      <c r="C49" s="267">
        <v>1242524186.3599999</v>
      </c>
      <c r="D49" s="267">
        <v>1746691882.96</v>
      </c>
      <c r="E49" s="267">
        <v>2337460723.98</v>
      </c>
      <c r="F49" s="267">
        <v>2043555353</v>
      </c>
      <c r="G49" s="267">
        <v>2146336231</v>
      </c>
      <c r="H49" s="288">
        <f t="shared" si="0"/>
        <v>105</v>
      </c>
      <c r="I49" s="94"/>
    </row>
    <row r="50" spans="1:9" x14ac:dyDescent="0.2">
      <c r="A50" s="208" t="s">
        <v>527</v>
      </c>
      <c r="B50" s="267"/>
      <c r="C50" s="267"/>
      <c r="D50" s="267"/>
      <c r="E50" s="267"/>
      <c r="F50" s="267">
        <v>0</v>
      </c>
      <c r="G50" s="267"/>
      <c r="H50" s="288" t="str">
        <f t="shared" si="0"/>
        <v xml:space="preserve"> </v>
      </c>
      <c r="I50" s="94"/>
    </row>
    <row r="51" spans="1:9" ht="38.25" x14ac:dyDescent="0.2">
      <c r="A51" s="890" t="s">
        <v>807</v>
      </c>
      <c r="B51" s="267">
        <v>1459955883</v>
      </c>
      <c r="C51" s="267">
        <v>638178115.11000001</v>
      </c>
      <c r="D51" s="267">
        <v>345676972.44999999</v>
      </c>
      <c r="E51" s="267">
        <v>396129137.19</v>
      </c>
      <c r="F51" s="267">
        <v>232656215</v>
      </c>
      <c r="G51" s="267">
        <v>270080228</v>
      </c>
      <c r="H51" s="288">
        <f t="shared" si="0"/>
        <v>116.1</v>
      </c>
      <c r="I51" s="94"/>
    </row>
    <row r="52" spans="1:9" ht="27" x14ac:dyDescent="0.2">
      <c r="A52" s="213" t="s">
        <v>808</v>
      </c>
      <c r="B52" s="190">
        <f t="shared" ref="B52:D52" si="4">SUM(B46:B51)</f>
        <v>284667662796</v>
      </c>
      <c r="C52" s="190">
        <f t="shared" si="4"/>
        <v>292872674740.32001</v>
      </c>
      <c r="D52" s="190">
        <f t="shared" si="4"/>
        <v>315183867365.92004</v>
      </c>
      <c r="E52" s="190">
        <f>SUM(E46:E51)</f>
        <v>342145610234.61005</v>
      </c>
      <c r="F52" s="190">
        <f>SUM(F46:F51)</f>
        <v>368324808374</v>
      </c>
      <c r="G52" s="190">
        <f>SUM(G46:G51)</f>
        <v>396740917105</v>
      </c>
      <c r="H52" s="288">
        <f t="shared" si="0"/>
        <v>107.7</v>
      </c>
      <c r="I52" s="94"/>
    </row>
    <row r="53" spans="1:9" x14ac:dyDescent="0.2">
      <c r="A53" s="207" t="s">
        <v>528</v>
      </c>
      <c r="B53" s="267">
        <v>506403731346</v>
      </c>
      <c r="C53" s="267">
        <v>513098095226.81</v>
      </c>
      <c r="D53" s="267">
        <v>529919067088.09998</v>
      </c>
      <c r="E53" s="267">
        <v>556510752497.48999</v>
      </c>
      <c r="F53" s="267">
        <v>601894002681</v>
      </c>
      <c r="G53" s="267">
        <v>651685944855</v>
      </c>
      <c r="H53" s="288">
        <f t="shared" si="0"/>
        <v>108.3</v>
      </c>
      <c r="I53" s="94"/>
    </row>
    <row r="54" spans="1:9" x14ac:dyDescent="0.2">
      <c r="A54" s="207" t="s">
        <v>529</v>
      </c>
      <c r="B54" s="267">
        <v>1229627307</v>
      </c>
      <c r="C54" s="267">
        <v>1159235969.7</v>
      </c>
      <c r="D54" s="267">
        <v>1250806875.8399999</v>
      </c>
      <c r="E54" s="267">
        <v>1347996642.7</v>
      </c>
      <c r="F54" s="267">
        <v>1102410409</v>
      </c>
      <c r="G54" s="267">
        <v>486374173</v>
      </c>
      <c r="H54" s="288">
        <f t="shared" si="0"/>
        <v>44.1</v>
      </c>
      <c r="I54" s="94" t="s">
        <v>964</v>
      </c>
    </row>
    <row r="55" spans="1:9" x14ac:dyDescent="0.2">
      <c r="A55" s="207" t="s">
        <v>530</v>
      </c>
      <c r="B55" s="267">
        <v>12874920401</v>
      </c>
      <c r="C55" s="267">
        <v>14032911888.139999</v>
      </c>
      <c r="D55" s="267">
        <v>13860786038.969999</v>
      </c>
      <c r="E55" s="267">
        <v>14231709200.67</v>
      </c>
      <c r="F55" s="267">
        <v>14427044202</v>
      </c>
      <c r="G55" s="267">
        <v>15190076949</v>
      </c>
      <c r="H55" s="288">
        <f t="shared" si="0"/>
        <v>105.3</v>
      </c>
      <c r="I55" s="94"/>
    </row>
    <row r="56" spans="1:9" ht="13.5" x14ac:dyDescent="0.2">
      <c r="A56" s="264" t="s">
        <v>531</v>
      </c>
      <c r="B56" s="265">
        <f t="shared" ref="B56:G56" si="5">SUM(B53:B55)</f>
        <v>520508279054</v>
      </c>
      <c r="C56" s="265">
        <f t="shared" si="5"/>
        <v>528290243084.65002</v>
      </c>
      <c r="D56" s="265">
        <f t="shared" si="5"/>
        <v>545030660002.90997</v>
      </c>
      <c r="E56" s="265">
        <f t="shared" si="5"/>
        <v>572090458340.85999</v>
      </c>
      <c r="F56" s="265">
        <f t="shared" si="5"/>
        <v>617423457292</v>
      </c>
      <c r="G56" s="265">
        <f t="shared" si="5"/>
        <v>667362395977</v>
      </c>
      <c r="H56" s="288">
        <f t="shared" si="0"/>
        <v>108.1</v>
      </c>
      <c r="I56" s="94"/>
    </row>
    <row r="57" spans="1:9" ht="25.5" x14ac:dyDescent="0.2">
      <c r="A57" s="266" t="s">
        <v>809</v>
      </c>
      <c r="B57" s="267">
        <v>39455394705</v>
      </c>
      <c r="C57" s="267">
        <v>42022555581.850014</v>
      </c>
      <c r="D57" s="267">
        <v>39812391729.850014</v>
      </c>
      <c r="E57" s="267">
        <v>46755443463.970001</v>
      </c>
      <c r="F57" s="267">
        <v>47960115760</v>
      </c>
      <c r="G57" s="267">
        <v>51699342999</v>
      </c>
      <c r="H57" s="288">
        <f t="shared" si="0"/>
        <v>107.8</v>
      </c>
      <c r="I57" s="94"/>
    </row>
    <row r="58" spans="1:9" x14ac:dyDescent="0.2">
      <c r="A58" s="266" t="s">
        <v>532</v>
      </c>
      <c r="B58" s="267">
        <v>0</v>
      </c>
      <c r="C58" s="267">
        <v>2951612.03</v>
      </c>
      <c r="D58" s="267">
        <v>44812981.32</v>
      </c>
      <c r="E58" s="267">
        <v>477416.64</v>
      </c>
      <c r="F58" s="267">
        <v>96340</v>
      </c>
      <c r="G58" s="267"/>
      <c r="H58" s="288">
        <f t="shared" si="0"/>
        <v>0</v>
      </c>
      <c r="I58" s="94"/>
    </row>
    <row r="59" spans="1:9" x14ac:dyDescent="0.2">
      <c r="A59" s="266" t="s">
        <v>533</v>
      </c>
      <c r="B59" s="267">
        <v>386423943</v>
      </c>
      <c r="C59" s="267">
        <v>466027430.88999999</v>
      </c>
      <c r="D59" s="267">
        <v>827245285.75</v>
      </c>
      <c r="E59" s="267">
        <v>897948151.42999995</v>
      </c>
      <c r="F59" s="267">
        <v>561090774</v>
      </c>
      <c r="G59" s="267">
        <v>832328949</v>
      </c>
      <c r="H59" s="288">
        <f t="shared" si="0"/>
        <v>148.30000000000001</v>
      </c>
      <c r="I59" s="94"/>
    </row>
    <row r="60" spans="1:9" x14ac:dyDescent="0.2">
      <c r="A60" s="266" t="s">
        <v>534</v>
      </c>
      <c r="B60" s="119"/>
      <c r="C60" s="119"/>
      <c r="D60" s="119">
        <v>873629150.39999998</v>
      </c>
      <c r="E60" s="119">
        <v>788038440.01999998</v>
      </c>
      <c r="F60" s="267">
        <v>746431476</v>
      </c>
      <c r="G60" s="267">
        <v>747856535</v>
      </c>
      <c r="H60" s="288">
        <f t="shared" si="0"/>
        <v>100.2</v>
      </c>
      <c r="I60" s="94"/>
    </row>
    <row r="61" spans="1:9" ht="13.5" x14ac:dyDescent="0.2">
      <c r="A61" s="209" t="s">
        <v>535</v>
      </c>
      <c r="B61" s="189">
        <f t="shared" ref="B61:E61" si="6">SUM(B57:B60)</f>
        <v>39841818648</v>
      </c>
      <c r="C61" s="189">
        <f t="shared" si="6"/>
        <v>42491534624.770012</v>
      </c>
      <c r="D61" s="189">
        <f t="shared" si="6"/>
        <v>41558079147.320015</v>
      </c>
      <c r="E61" s="189">
        <f t="shared" si="6"/>
        <v>48441907472.059998</v>
      </c>
      <c r="F61" s="189">
        <f>SUM(F57:F60)</f>
        <v>49267734350</v>
      </c>
      <c r="G61" s="189">
        <f>SUM(G57:G60)</f>
        <v>53279528483</v>
      </c>
      <c r="H61" s="288">
        <f t="shared" si="0"/>
        <v>108.1</v>
      </c>
      <c r="I61" s="94"/>
    </row>
    <row r="62" spans="1:9" x14ac:dyDescent="0.2">
      <c r="A62" s="890" t="s">
        <v>536</v>
      </c>
      <c r="B62" s="267">
        <v>0</v>
      </c>
      <c r="C62" s="267">
        <v>5000000</v>
      </c>
      <c r="D62" s="267">
        <v>0</v>
      </c>
      <c r="E62" s="267">
        <v>42350000</v>
      </c>
      <c r="F62" s="267">
        <v>0</v>
      </c>
      <c r="G62" s="267"/>
      <c r="H62" s="288" t="str">
        <f t="shared" si="0"/>
        <v xml:space="preserve"> </v>
      </c>
      <c r="I62" s="94"/>
    </row>
    <row r="63" spans="1:9" ht="25.5" x14ac:dyDescent="0.2">
      <c r="A63" s="890" t="s">
        <v>811</v>
      </c>
      <c r="B63" s="267">
        <v>0</v>
      </c>
      <c r="C63" s="267"/>
      <c r="D63" s="267"/>
      <c r="E63" s="267"/>
      <c r="F63" s="267">
        <v>0</v>
      </c>
      <c r="G63" s="267"/>
      <c r="H63" s="288" t="str">
        <f t="shared" si="0"/>
        <v xml:space="preserve"> </v>
      </c>
      <c r="I63" s="94"/>
    </row>
    <row r="64" spans="1:9" ht="25.5" x14ac:dyDescent="0.2">
      <c r="A64" s="207" t="s">
        <v>810</v>
      </c>
      <c r="B64" s="267">
        <v>0</v>
      </c>
      <c r="C64" s="267"/>
      <c r="D64" s="267"/>
      <c r="E64" s="267"/>
      <c r="F64" s="267">
        <v>0</v>
      </c>
      <c r="G64" s="267"/>
      <c r="H64" s="288" t="str">
        <f t="shared" si="0"/>
        <v xml:space="preserve"> </v>
      </c>
      <c r="I64" s="94"/>
    </row>
    <row r="65" spans="1:9" ht="25.5" x14ac:dyDescent="0.2">
      <c r="A65" s="207" t="s">
        <v>812</v>
      </c>
      <c r="B65" s="267">
        <v>0</v>
      </c>
      <c r="C65" s="267">
        <v>11391537</v>
      </c>
      <c r="D65" s="267">
        <v>0</v>
      </c>
      <c r="E65" s="267">
        <v>12900000</v>
      </c>
      <c r="F65" s="267">
        <v>0</v>
      </c>
      <c r="G65" s="267"/>
      <c r="H65" s="288" t="str">
        <f t="shared" si="0"/>
        <v xml:space="preserve"> </v>
      </c>
      <c r="I65" s="94"/>
    </row>
    <row r="66" spans="1:9" ht="25.5" x14ac:dyDescent="0.2">
      <c r="A66" s="207" t="s">
        <v>537</v>
      </c>
      <c r="B66" s="267">
        <v>0</v>
      </c>
      <c r="C66" s="267"/>
      <c r="D66" s="267">
        <v>376950455.22000003</v>
      </c>
      <c r="E66" s="267">
        <v>187987346.74000001</v>
      </c>
      <c r="F66" s="267">
        <v>0</v>
      </c>
      <c r="G66" s="267"/>
      <c r="H66" s="288" t="str">
        <f t="shared" si="0"/>
        <v xml:space="preserve"> </v>
      </c>
      <c r="I66" s="94"/>
    </row>
    <row r="67" spans="1:9" x14ac:dyDescent="0.2">
      <c r="A67" s="207" t="s">
        <v>538</v>
      </c>
      <c r="B67" s="267">
        <v>0</v>
      </c>
      <c r="C67" s="267"/>
      <c r="D67" s="267"/>
      <c r="E67" s="267"/>
      <c r="F67" s="267">
        <v>100000</v>
      </c>
      <c r="G67" s="267">
        <v>200000</v>
      </c>
      <c r="H67" s="288">
        <f t="shared" si="0"/>
        <v>200</v>
      </c>
      <c r="I67" s="94"/>
    </row>
    <row r="68" spans="1:9" x14ac:dyDescent="0.2">
      <c r="A68" s="207" t="s">
        <v>539</v>
      </c>
      <c r="B68" s="267">
        <v>0</v>
      </c>
      <c r="C68" s="267"/>
      <c r="D68" s="267"/>
      <c r="E68" s="267"/>
      <c r="F68" s="267">
        <v>0</v>
      </c>
      <c r="G68" s="267"/>
      <c r="H68" s="288" t="str">
        <f t="shared" si="0"/>
        <v xml:space="preserve"> </v>
      </c>
      <c r="I68" s="94"/>
    </row>
    <row r="69" spans="1:9" ht="13.5" x14ac:dyDescent="0.2">
      <c r="A69" s="212" t="s">
        <v>540</v>
      </c>
      <c r="B69" s="189">
        <f t="shared" ref="B69:G69" si="7">SUM(B62:B68)</f>
        <v>0</v>
      </c>
      <c r="C69" s="189">
        <f t="shared" si="7"/>
        <v>16391537</v>
      </c>
      <c r="D69" s="189">
        <f t="shared" si="7"/>
        <v>376950455.22000003</v>
      </c>
      <c r="E69" s="189">
        <f t="shared" si="7"/>
        <v>243237346.74000001</v>
      </c>
      <c r="F69" s="189">
        <f t="shared" si="7"/>
        <v>100000</v>
      </c>
      <c r="G69" s="189">
        <f t="shared" si="7"/>
        <v>200000</v>
      </c>
      <c r="H69" s="288">
        <f t="shared" si="0"/>
        <v>200</v>
      </c>
      <c r="I69" s="94"/>
    </row>
    <row r="70" spans="1:9" ht="25.5" x14ac:dyDescent="0.2">
      <c r="A70" s="208" t="s">
        <v>541</v>
      </c>
      <c r="B70" s="267">
        <v>0</v>
      </c>
      <c r="C70" s="267">
        <v>0</v>
      </c>
      <c r="D70" s="267"/>
      <c r="E70" s="267"/>
      <c r="F70" s="267">
        <v>0</v>
      </c>
      <c r="G70" s="267"/>
      <c r="H70" s="288" t="str">
        <f t="shared" si="0"/>
        <v xml:space="preserve"> </v>
      </c>
      <c r="I70" s="94"/>
    </row>
    <row r="71" spans="1:9" x14ac:dyDescent="0.2">
      <c r="A71" s="208" t="s">
        <v>542</v>
      </c>
      <c r="B71" s="267">
        <v>0</v>
      </c>
      <c r="C71" s="267">
        <v>0</v>
      </c>
      <c r="D71" s="267"/>
      <c r="E71" s="267"/>
      <c r="F71" s="267">
        <v>0</v>
      </c>
      <c r="G71" s="267"/>
      <c r="H71" s="288" t="str">
        <f t="shared" si="0"/>
        <v xml:space="preserve"> </v>
      </c>
      <c r="I71" s="94"/>
    </row>
    <row r="72" spans="1:9" ht="25.5" x14ac:dyDescent="0.2">
      <c r="A72" s="891" t="s">
        <v>543</v>
      </c>
      <c r="B72" s="267">
        <v>0</v>
      </c>
      <c r="C72" s="267">
        <v>0</v>
      </c>
      <c r="D72" s="267"/>
      <c r="E72" s="267"/>
      <c r="F72" s="267">
        <v>0</v>
      </c>
      <c r="G72" s="267"/>
      <c r="H72" s="288" t="str">
        <f t="shared" si="0"/>
        <v xml:space="preserve"> </v>
      </c>
      <c r="I72" s="94"/>
    </row>
    <row r="73" spans="1:9" ht="25.5" x14ac:dyDescent="0.2">
      <c r="A73" s="211" t="s">
        <v>813</v>
      </c>
      <c r="B73" s="106">
        <v>0</v>
      </c>
      <c r="C73" s="106">
        <v>0</v>
      </c>
      <c r="D73" s="106"/>
      <c r="E73" s="106"/>
      <c r="F73" s="267">
        <v>0</v>
      </c>
      <c r="G73" s="267"/>
      <c r="H73" s="288" t="str">
        <f t="shared" si="0"/>
        <v xml:space="preserve"> </v>
      </c>
      <c r="I73" s="94"/>
    </row>
    <row r="74" spans="1:9" ht="26.25" thickBot="1" x14ac:dyDescent="0.25">
      <c r="A74" s="208" t="s">
        <v>816</v>
      </c>
      <c r="B74" s="397">
        <v>0</v>
      </c>
      <c r="C74" s="397">
        <v>0</v>
      </c>
      <c r="D74" s="397"/>
      <c r="E74" s="397"/>
      <c r="F74" s="397">
        <v>0</v>
      </c>
      <c r="G74" s="397"/>
      <c r="H74" s="320" t="str">
        <f t="shared" si="0"/>
        <v xml:space="preserve"> </v>
      </c>
      <c r="I74" s="94"/>
    </row>
    <row r="75" spans="1:9" ht="26.25" thickBot="1" x14ac:dyDescent="0.25">
      <c r="A75" s="892" t="s">
        <v>814</v>
      </c>
      <c r="B75" s="398">
        <v>0</v>
      </c>
      <c r="C75" s="398">
        <v>0</v>
      </c>
      <c r="D75" s="398"/>
      <c r="E75" s="398"/>
      <c r="F75" s="398">
        <v>0</v>
      </c>
      <c r="G75" s="398"/>
      <c r="H75" s="399" t="str">
        <f t="shared" ref="H75:H124" si="8">IF(F75=0," ",IF(F75&gt;0,ROUND(G75/F75*100,1)))</f>
        <v xml:space="preserve"> </v>
      </c>
      <c r="I75" s="94"/>
    </row>
    <row r="76" spans="1:9" ht="38.25" x14ac:dyDescent="0.2">
      <c r="A76" s="211" t="s">
        <v>815</v>
      </c>
      <c r="B76" s="106">
        <v>0</v>
      </c>
      <c r="C76" s="106">
        <v>0</v>
      </c>
      <c r="D76" s="106"/>
      <c r="E76" s="106"/>
      <c r="F76" s="106">
        <v>0</v>
      </c>
      <c r="G76" s="106"/>
      <c r="H76" s="321" t="str">
        <f t="shared" si="8"/>
        <v xml:space="preserve"> </v>
      </c>
      <c r="I76" s="94"/>
    </row>
    <row r="77" spans="1:9" x14ac:dyDescent="0.2">
      <c r="A77" s="208" t="s">
        <v>544</v>
      </c>
      <c r="B77" s="267">
        <v>0</v>
      </c>
      <c r="C77" s="267">
        <v>0</v>
      </c>
      <c r="D77" s="267"/>
      <c r="E77" s="267"/>
      <c r="F77" s="267">
        <v>500000000</v>
      </c>
      <c r="G77" s="267">
        <v>500000000</v>
      </c>
      <c r="H77" s="288">
        <f t="shared" si="8"/>
        <v>100</v>
      </c>
      <c r="I77" s="94"/>
    </row>
    <row r="78" spans="1:9" ht="13.5" x14ac:dyDescent="0.2">
      <c r="A78" s="212" t="s">
        <v>545</v>
      </c>
      <c r="B78" s="309">
        <f t="shared" ref="B78:G78" si="9">SUM(B70:B77)</f>
        <v>0</v>
      </c>
      <c r="C78" s="307">
        <f t="shared" si="9"/>
        <v>0</v>
      </c>
      <c r="D78" s="307">
        <f t="shared" si="9"/>
        <v>0</v>
      </c>
      <c r="E78" s="189">
        <f t="shared" si="9"/>
        <v>0</v>
      </c>
      <c r="F78" s="307">
        <f t="shared" si="9"/>
        <v>500000000</v>
      </c>
      <c r="G78" s="307">
        <f t="shared" si="9"/>
        <v>500000000</v>
      </c>
      <c r="H78" s="288">
        <f t="shared" si="8"/>
        <v>100</v>
      </c>
      <c r="I78" s="94"/>
    </row>
    <row r="79" spans="1:9" s="4" customFormat="1" ht="13.5" x14ac:dyDescent="0.2">
      <c r="A79" s="308" t="s">
        <v>887</v>
      </c>
      <c r="B79" s="306"/>
      <c r="C79" s="305"/>
      <c r="D79" s="305"/>
      <c r="E79" s="306"/>
      <c r="F79" s="305"/>
      <c r="G79" s="267">
        <v>6691846500</v>
      </c>
      <c r="H79" s="288" t="str">
        <f t="shared" si="8"/>
        <v xml:space="preserve"> </v>
      </c>
      <c r="I79" s="95"/>
    </row>
    <row r="80" spans="1:9" ht="13.5" x14ac:dyDescent="0.2">
      <c r="A80" s="212" t="s">
        <v>888</v>
      </c>
      <c r="B80" s="189">
        <f t="shared" ref="B80:G80" si="10">B79</f>
        <v>0</v>
      </c>
      <c r="C80" s="189">
        <f t="shared" si="10"/>
        <v>0</v>
      </c>
      <c r="D80" s="189">
        <f t="shared" si="10"/>
        <v>0</v>
      </c>
      <c r="E80" s="189">
        <f t="shared" si="10"/>
        <v>0</v>
      </c>
      <c r="F80" s="189">
        <f t="shared" si="10"/>
        <v>0</v>
      </c>
      <c r="G80" s="189">
        <f t="shared" si="10"/>
        <v>6691846500</v>
      </c>
      <c r="H80" s="288" t="str">
        <f t="shared" si="8"/>
        <v xml:space="preserve"> </v>
      </c>
      <c r="I80" s="94" t="s">
        <v>964</v>
      </c>
    </row>
    <row r="81" spans="1:9" x14ac:dyDescent="0.2">
      <c r="A81" s="890" t="s">
        <v>546</v>
      </c>
      <c r="B81" s="267">
        <v>1764767320</v>
      </c>
      <c r="C81" s="267">
        <v>1831783223.2</v>
      </c>
      <c r="D81" s="267">
        <v>3335607050.3600001</v>
      </c>
      <c r="E81" s="267">
        <v>3815695824.0300002</v>
      </c>
      <c r="F81" s="267">
        <v>13943265611</v>
      </c>
      <c r="G81" s="267">
        <v>13686894836</v>
      </c>
      <c r="H81" s="288">
        <f t="shared" si="8"/>
        <v>98.2</v>
      </c>
      <c r="I81" s="94"/>
    </row>
    <row r="82" spans="1:9" x14ac:dyDescent="0.2">
      <c r="A82" s="266" t="s">
        <v>547</v>
      </c>
      <c r="B82" s="267"/>
      <c r="C82" s="267"/>
      <c r="D82" s="267">
        <v>0</v>
      </c>
      <c r="E82" s="267">
        <v>0</v>
      </c>
      <c r="F82" s="267">
        <v>0</v>
      </c>
      <c r="G82" s="267"/>
      <c r="H82" s="288" t="str">
        <f t="shared" si="8"/>
        <v xml:space="preserve"> </v>
      </c>
      <c r="I82" s="94"/>
    </row>
    <row r="83" spans="1:9" ht="14.25" thickBot="1" x14ac:dyDescent="0.25">
      <c r="A83" s="216" t="s">
        <v>548</v>
      </c>
      <c r="B83" s="120">
        <f t="shared" ref="B83:D83" si="11">B81+B82</f>
        <v>1764767320</v>
      </c>
      <c r="C83" s="120">
        <f t="shared" si="11"/>
        <v>1831783223.2</v>
      </c>
      <c r="D83" s="120">
        <f t="shared" si="11"/>
        <v>3335607050.3600001</v>
      </c>
      <c r="E83" s="120">
        <f>E81+E82</f>
        <v>3815695824.0300002</v>
      </c>
      <c r="F83" s="120">
        <f>F81+F82</f>
        <v>13943265611</v>
      </c>
      <c r="G83" s="120">
        <f>G81+G82</f>
        <v>13686894836</v>
      </c>
      <c r="H83" s="320">
        <f t="shared" si="8"/>
        <v>98.2</v>
      </c>
      <c r="I83" s="94"/>
    </row>
    <row r="84" spans="1:9" ht="16.5" thickBot="1" x14ac:dyDescent="0.25">
      <c r="A84" s="217" t="s">
        <v>549</v>
      </c>
      <c r="B84" s="121">
        <f t="shared" ref="B84:G84" si="12">SUM(B39,B45,B52,B56,B61,B69,B83,B78,B30,B80)</f>
        <v>1121662361334</v>
      </c>
      <c r="C84" s="121">
        <f t="shared" si="12"/>
        <v>1135569809005.6699</v>
      </c>
      <c r="D84" s="121">
        <f t="shared" si="12"/>
        <v>1198049915732.45</v>
      </c>
      <c r="E84" s="121">
        <f t="shared" si="12"/>
        <v>1284518383435.2</v>
      </c>
      <c r="F84" s="121">
        <f t="shared" si="12"/>
        <v>1383088855423</v>
      </c>
      <c r="G84" s="121">
        <f t="shared" si="12"/>
        <v>1471938198816</v>
      </c>
      <c r="H84" s="880">
        <f t="shared" si="8"/>
        <v>106.4</v>
      </c>
      <c r="I84" s="94"/>
    </row>
    <row r="85" spans="1:9" x14ac:dyDescent="0.2">
      <c r="A85" s="207" t="s">
        <v>550</v>
      </c>
      <c r="B85" s="267">
        <v>2656265337</v>
      </c>
      <c r="C85" s="267">
        <v>1911795358.3699999</v>
      </c>
      <c r="D85" s="267">
        <v>2461384557.6599998</v>
      </c>
      <c r="E85" s="267">
        <v>2296073955.0500002</v>
      </c>
      <c r="F85" s="267">
        <v>3368371291</v>
      </c>
      <c r="G85" s="267">
        <v>3370226491</v>
      </c>
      <c r="H85" s="321">
        <f t="shared" si="8"/>
        <v>100.1</v>
      </c>
      <c r="I85" s="94"/>
    </row>
    <row r="86" spans="1:9" x14ac:dyDescent="0.2">
      <c r="A86" s="207" t="s">
        <v>551</v>
      </c>
      <c r="B86" s="267">
        <v>13404704098</v>
      </c>
      <c r="C86" s="267">
        <v>9356644697.7099991</v>
      </c>
      <c r="D86" s="267">
        <v>11668877731.049999</v>
      </c>
      <c r="E86" s="267">
        <v>14353228936.6</v>
      </c>
      <c r="F86" s="267">
        <v>20766340086</v>
      </c>
      <c r="G86" s="267">
        <v>23034673101</v>
      </c>
      <c r="H86" s="288">
        <f t="shared" si="8"/>
        <v>110.9</v>
      </c>
      <c r="I86" s="94"/>
    </row>
    <row r="87" spans="1:9" x14ac:dyDescent="0.2">
      <c r="A87" s="207" t="s">
        <v>552</v>
      </c>
      <c r="B87" s="267">
        <v>42550676</v>
      </c>
      <c r="C87" s="267">
        <v>24589923.890000001</v>
      </c>
      <c r="D87" s="267">
        <v>46316321.840000004</v>
      </c>
      <c r="E87" s="267">
        <v>40368823.850000001</v>
      </c>
      <c r="F87" s="267">
        <v>545000</v>
      </c>
      <c r="G87" s="267">
        <v>5050000</v>
      </c>
      <c r="H87" s="288">
        <f t="shared" si="8"/>
        <v>926.6</v>
      </c>
      <c r="I87" s="94"/>
    </row>
    <row r="88" spans="1:9" x14ac:dyDescent="0.2">
      <c r="A88" s="207" t="s">
        <v>553</v>
      </c>
      <c r="B88" s="119"/>
      <c r="C88" s="119"/>
      <c r="D88" s="119"/>
      <c r="E88" s="119">
        <v>171510</v>
      </c>
      <c r="F88" s="267">
        <v>0</v>
      </c>
      <c r="G88" s="267">
        <v>240000</v>
      </c>
      <c r="H88" s="288" t="str">
        <f t="shared" si="8"/>
        <v xml:space="preserve"> </v>
      </c>
      <c r="I88" s="94"/>
    </row>
    <row r="89" spans="1:9" ht="13.5" x14ac:dyDescent="0.2">
      <c r="A89" s="209" t="s">
        <v>554</v>
      </c>
      <c r="B89" s="189">
        <f t="shared" ref="B89:G89" si="13">SUM(B85:B88)</f>
        <v>16103520111</v>
      </c>
      <c r="C89" s="189">
        <f t="shared" si="13"/>
        <v>11293029979.969997</v>
      </c>
      <c r="D89" s="189">
        <f t="shared" si="13"/>
        <v>14176578610.549999</v>
      </c>
      <c r="E89" s="189">
        <f t="shared" si="13"/>
        <v>16689843225.500002</v>
      </c>
      <c r="F89" s="189">
        <f t="shared" si="13"/>
        <v>24135256377</v>
      </c>
      <c r="G89" s="189">
        <f t="shared" si="13"/>
        <v>26410189592</v>
      </c>
      <c r="H89" s="288">
        <f t="shared" si="8"/>
        <v>109.4</v>
      </c>
      <c r="I89" s="94"/>
    </row>
    <row r="90" spans="1:9" x14ac:dyDescent="0.2">
      <c r="A90" s="207" t="s">
        <v>555</v>
      </c>
      <c r="B90" s="267">
        <v>3344920495</v>
      </c>
      <c r="C90" s="267">
        <v>1849998015.1300001</v>
      </c>
      <c r="D90" s="267">
        <v>28000000</v>
      </c>
      <c r="E90" s="267">
        <v>180329800</v>
      </c>
      <c r="F90" s="267">
        <v>200000000</v>
      </c>
      <c r="G90" s="267">
        <v>285000000</v>
      </c>
      <c r="H90" s="288">
        <f t="shared" si="8"/>
        <v>142.5</v>
      </c>
      <c r="I90" s="94"/>
    </row>
    <row r="91" spans="1:9" x14ac:dyDescent="0.2">
      <c r="A91" s="207" t="s">
        <v>556</v>
      </c>
      <c r="B91" s="119"/>
      <c r="C91" s="119"/>
      <c r="D91" s="119"/>
      <c r="E91" s="119"/>
      <c r="F91" s="267">
        <v>0</v>
      </c>
      <c r="G91" s="267"/>
      <c r="H91" s="288" t="str">
        <f t="shared" si="8"/>
        <v xml:space="preserve"> </v>
      </c>
      <c r="I91" s="94"/>
    </row>
    <row r="92" spans="1:9" ht="27" x14ac:dyDescent="0.2">
      <c r="A92" s="209" t="s">
        <v>817</v>
      </c>
      <c r="B92" s="189">
        <f t="shared" ref="B92:D92" si="14">SUM(B90:B91)</f>
        <v>3344920495</v>
      </c>
      <c r="C92" s="189">
        <f t="shared" si="14"/>
        <v>1849998015.1300001</v>
      </c>
      <c r="D92" s="189">
        <f t="shared" si="14"/>
        <v>28000000</v>
      </c>
      <c r="E92" s="189">
        <f>SUM(E90:E91)</f>
        <v>180329800</v>
      </c>
      <c r="F92" s="189">
        <f>SUM(F90:F91)</f>
        <v>200000000</v>
      </c>
      <c r="G92" s="189">
        <f>SUM(G90:G91)</f>
        <v>285000000</v>
      </c>
      <c r="H92" s="288">
        <f t="shared" si="8"/>
        <v>142.5</v>
      </c>
      <c r="I92" s="94"/>
    </row>
    <row r="93" spans="1:9" x14ac:dyDescent="0.2">
      <c r="A93" s="207" t="s">
        <v>557</v>
      </c>
      <c r="B93" s="267">
        <v>44312457703</v>
      </c>
      <c r="C93" s="267">
        <v>10584364869.809999</v>
      </c>
      <c r="D93" s="267">
        <v>7171614965.5600004</v>
      </c>
      <c r="E93" s="267">
        <v>16924723237.6</v>
      </c>
      <c r="F93" s="267">
        <v>5093893155</v>
      </c>
      <c r="G93" s="267">
        <v>12512473333</v>
      </c>
      <c r="H93" s="288">
        <f t="shared" si="8"/>
        <v>245.6</v>
      </c>
      <c r="I93" s="94"/>
    </row>
    <row r="94" spans="1:9" x14ac:dyDescent="0.2">
      <c r="A94" s="207" t="s">
        <v>558</v>
      </c>
      <c r="B94" s="267">
        <f>2023628131+1</f>
        <v>2023628132</v>
      </c>
      <c r="C94" s="267">
        <v>974866098.46000004</v>
      </c>
      <c r="D94" s="267">
        <v>661403498.54999995</v>
      </c>
      <c r="E94" s="267">
        <v>2466293965.5500002</v>
      </c>
      <c r="F94" s="267">
        <v>2133254100</v>
      </c>
      <c r="G94" s="267">
        <v>2354517928</v>
      </c>
      <c r="H94" s="288">
        <f t="shared" si="8"/>
        <v>110.4</v>
      </c>
      <c r="I94" s="94"/>
    </row>
    <row r="95" spans="1:9" x14ac:dyDescent="0.2">
      <c r="A95" s="890" t="s">
        <v>559</v>
      </c>
      <c r="B95" s="267">
        <v>44744979042</v>
      </c>
      <c r="C95" s="267">
        <v>27800970466.889999</v>
      </c>
      <c r="D95" s="267">
        <v>35392689269.379997</v>
      </c>
      <c r="E95" s="267">
        <v>38200043450.82</v>
      </c>
      <c r="F95" s="267">
        <v>54063803322</v>
      </c>
      <c r="G95" s="267">
        <v>53534731156</v>
      </c>
      <c r="H95" s="288">
        <f t="shared" si="8"/>
        <v>99</v>
      </c>
      <c r="I95" s="94"/>
    </row>
    <row r="96" spans="1:9" x14ac:dyDescent="0.2">
      <c r="A96" s="214" t="s">
        <v>560</v>
      </c>
      <c r="B96" s="106">
        <v>45781290351</v>
      </c>
      <c r="C96" s="106">
        <v>21327671262.360001</v>
      </c>
      <c r="D96" s="106">
        <v>12140483559.120001</v>
      </c>
      <c r="E96" s="106">
        <v>21241697572.57</v>
      </c>
      <c r="F96" s="267">
        <v>5671437788</v>
      </c>
      <c r="G96" s="267">
        <v>4383183240</v>
      </c>
      <c r="H96" s="288">
        <f t="shared" si="8"/>
        <v>77.3</v>
      </c>
      <c r="I96" s="94"/>
    </row>
    <row r="97" spans="1:9" x14ac:dyDescent="0.2">
      <c r="A97" s="890" t="s">
        <v>561</v>
      </c>
      <c r="B97" s="267">
        <v>18127450576</v>
      </c>
      <c r="C97" s="267">
        <v>8481248441.0100002</v>
      </c>
      <c r="D97" s="267">
        <v>9629117875.0699997</v>
      </c>
      <c r="E97" s="267">
        <v>18293744488.43</v>
      </c>
      <c r="F97" s="267">
        <v>11852342727</v>
      </c>
      <c r="G97" s="267">
        <v>10490228761</v>
      </c>
      <c r="H97" s="288">
        <f t="shared" si="8"/>
        <v>88.5</v>
      </c>
      <c r="I97" s="94"/>
    </row>
    <row r="98" spans="1:9" x14ac:dyDescent="0.2">
      <c r="A98" s="211" t="s">
        <v>562</v>
      </c>
      <c r="B98" s="106">
        <v>0</v>
      </c>
      <c r="C98" s="106">
        <v>0</v>
      </c>
      <c r="D98" s="106">
        <v>113170891.34999999</v>
      </c>
      <c r="E98" s="106">
        <v>87105269.310000002</v>
      </c>
      <c r="F98" s="267">
        <v>0</v>
      </c>
      <c r="G98" s="267"/>
      <c r="H98" s="288" t="str">
        <f t="shared" si="8"/>
        <v xml:space="preserve"> </v>
      </c>
      <c r="I98" s="94"/>
    </row>
    <row r="99" spans="1:9" x14ac:dyDescent="0.2">
      <c r="A99" s="207" t="s">
        <v>563</v>
      </c>
      <c r="B99" s="267">
        <v>622416219</v>
      </c>
      <c r="C99" s="267">
        <v>958324057.36000001</v>
      </c>
      <c r="D99" s="267">
        <v>1473958912.8399999</v>
      </c>
      <c r="E99" s="267">
        <v>1444898080</v>
      </c>
      <c r="F99" s="267">
        <v>0</v>
      </c>
      <c r="G99" s="267"/>
      <c r="H99" s="288" t="str">
        <f t="shared" si="8"/>
        <v xml:space="preserve"> </v>
      </c>
      <c r="I99" s="94"/>
    </row>
    <row r="100" spans="1:9" x14ac:dyDescent="0.2">
      <c r="A100" s="207" t="s">
        <v>564</v>
      </c>
      <c r="B100" s="267">
        <f>129152477+1</f>
        <v>129152478</v>
      </c>
      <c r="C100" s="267">
        <v>131627691.75</v>
      </c>
      <c r="D100" s="267">
        <v>106217537.23999999</v>
      </c>
      <c r="E100" s="267">
        <v>158399321.65000001</v>
      </c>
      <c r="F100" s="267">
        <v>133194310</v>
      </c>
      <c r="G100" s="267">
        <v>158381040</v>
      </c>
      <c r="H100" s="288">
        <f t="shared" si="8"/>
        <v>118.9</v>
      </c>
      <c r="I100" s="94"/>
    </row>
    <row r="101" spans="1:9" ht="13.5" x14ac:dyDescent="0.2">
      <c r="A101" s="209" t="s">
        <v>565</v>
      </c>
      <c r="B101" s="189">
        <f t="shared" ref="B101:G101" si="15">SUM(B93:B94,B95,B96,B97:B100)</f>
        <v>155741374501</v>
      </c>
      <c r="C101" s="189">
        <f t="shared" si="15"/>
        <v>70259072887.639999</v>
      </c>
      <c r="D101" s="189">
        <f t="shared" si="15"/>
        <v>66688656509.109993</v>
      </c>
      <c r="E101" s="189">
        <f t="shared" si="15"/>
        <v>98816905385.929993</v>
      </c>
      <c r="F101" s="189">
        <f t="shared" si="15"/>
        <v>78947925402</v>
      </c>
      <c r="G101" s="189">
        <f t="shared" si="15"/>
        <v>83433515458</v>
      </c>
      <c r="H101" s="288">
        <f t="shared" si="8"/>
        <v>105.7</v>
      </c>
      <c r="I101" s="94"/>
    </row>
    <row r="102" spans="1:9" x14ac:dyDescent="0.2">
      <c r="A102" s="890" t="s">
        <v>566</v>
      </c>
      <c r="B102" s="267">
        <v>0</v>
      </c>
      <c r="C102" s="267">
        <v>0</v>
      </c>
      <c r="D102" s="267"/>
      <c r="E102" s="267"/>
      <c r="F102" s="267">
        <v>0</v>
      </c>
      <c r="G102" s="267"/>
      <c r="H102" s="288" t="str">
        <f t="shared" si="8"/>
        <v xml:space="preserve"> </v>
      </c>
      <c r="I102" s="94"/>
    </row>
    <row r="103" spans="1:9" ht="25.5" x14ac:dyDescent="0.2">
      <c r="A103" s="214" t="s">
        <v>567</v>
      </c>
      <c r="B103" s="267">
        <v>0</v>
      </c>
      <c r="C103" s="267">
        <v>0</v>
      </c>
      <c r="D103" s="267"/>
      <c r="E103" s="267"/>
      <c r="F103" s="267">
        <v>0</v>
      </c>
      <c r="G103" s="267"/>
      <c r="H103" s="288" t="str">
        <f t="shared" si="8"/>
        <v xml:space="preserve"> </v>
      </c>
      <c r="I103" s="94"/>
    </row>
    <row r="104" spans="1:9" ht="25.5" x14ac:dyDescent="0.2">
      <c r="A104" s="890" t="s">
        <v>818</v>
      </c>
      <c r="B104" s="267">
        <v>0</v>
      </c>
      <c r="C104" s="267">
        <v>0</v>
      </c>
      <c r="D104" s="267"/>
      <c r="E104" s="267"/>
      <c r="F104" s="267">
        <v>0</v>
      </c>
      <c r="G104" s="267"/>
      <c r="H104" s="288" t="str">
        <f t="shared" si="8"/>
        <v xml:space="preserve"> </v>
      </c>
      <c r="I104" s="94"/>
    </row>
    <row r="105" spans="1:9" ht="25.5" x14ac:dyDescent="0.2">
      <c r="A105" s="214" t="s">
        <v>568</v>
      </c>
      <c r="B105" s="267">
        <v>1274606</v>
      </c>
      <c r="C105" s="267">
        <v>60000</v>
      </c>
      <c r="D105" s="267">
        <v>19784</v>
      </c>
      <c r="E105" s="267">
        <v>26194390.5</v>
      </c>
      <c r="F105" s="267">
        <v>0</v>
      </c>
      <c r="G105" s="267"/>
      <c r="H105" s="288" t="str">
        <f t="shared" si="8"/>
        <v xml:space="preserve"> </v>
      </c>
      <c r="I105" s="94"/>
    </row>
    <row r="106" spans="1:9" x14ac:dyDescent="0.2">
      <c r="A106" s="207" t="s">
        <v>569</v>
      </c>
      <c r="B106" s="267">
        <v>0</v>
      </c>
      <c r="C106" s="267">
        <v>0</v>
      </c>
      <c r="D106" s="267"/>
      <c r="E106" s="267"/>
      <c r="F106" s="267">
        <v>0</v>
      </c>
      <c r="G106" s="267"/>
      <c r="H106" s="288" t="str">
        <f t="shared" si="8"/>
        <v xml:space="preserve"> </v>
      </c>
      <c r="I106" s="94"/>
    </row>
    <row r="107" spans="1:9" x14ac:dyDescent="0.2">
      <c r="A107" s="218" t="s">
        <v>570</v>
      </c>
      <c r="B107" s="267">
        <v>0</v>
      </c>
      <c r="C107" s="267">
        <v>0</v>
      </c>
      <c r="D107" s="267"/>
      <c r="E107" s="267"/>
      <c r="F107" s="267">
        <v>0</v>
      </c>
      <c r="G107" s="267"/>
      <c r="H107" s="288" t="str">
        <f t="shared" si="8"/>
        <v xml:space="preserve"> </v>
      </c>
      <c r="I107" s="94"/>
    </row>
    <row r="108" spans="1:9" x14ac:dyDescent="0.2">
      <c r="A108" s="218" t="s">
        <v>571</v>
      </c>
      <c r="B108" s="267">
        <v>0</v>
      </c>
      <c r="C108" s="267">
        <v>0</v>
      </c>
      <c r="D108" s="267"/>
      <c r="E108" s="267"/>
      <c r="F108" s="267">
        <v>0</v>
      </c>
      <c r="G108" s="267"/>
      <c r="H108" s="288" t="str">
        <f t="shared" si="8"/>
        <v xml:space="preserve"> </v>
      </c>
      <c r="I108" s="94"/>
    </row>
    <row r="109" spans="1:9" ht="13.5" x14ac:dyDescent="0.2">
      <c r="A109" s="893" t="s">
        <v>572</v>
      </c>
      <c r="B109" s="894">
        <f t="shared" ref="B109:G109" si="16">SUM(B102:B108)</f>
        <v>1274606</v>
      </c>
      <c r="C109" s="894">
        <f t="shared" si="16"/>
        <v>60000</v>
      </c>
      <c r="D109" s="894">
        <f t="shared" si="16"/>
        <v>19784</v>
      </c>
      <c r="E109" s="894">
        <f t="shared" si="16"/>
        <v>26194390.5</v>
      </c>
      <c r="F109" s="894">
        <f t="shared" si="16"/>
        <v>0</v>
      </c>
      <c r="G109" s="894">
        <f t="shared" si="16"/>
        <v>0</v>
      </c>
      <c r="H109" s="288" t="str">
        <f t="shared" si="8"/>
        <v xml:space="preserve"> </v>
      </c>
      <c r="I109" s="94"/>
    </row>
    <row r="110" spans="1:9" ht="25.5" x14ac:dyDescent="0.2">
      <c r="A110" s="891" t="s">
        <v>819</v>
      </c>
      <c r="B110" s="267">
        <v>0</v>
      </c>
      <c r="C110" s="267">
        <v>0</v>
      </c>
      <c r="D110" s="267"/>
      <c r="E110" s="267"/>
      <c r="F110" s="267">
        <v>0</v>
      </c>
      <c r="G110" s="267"/>
      <c r="H110" s="288" t="str">
        <f t="shared" si="8"/>
        <v xml:space="preserve"> </v>
      </c>
      <c r="I110" s="94"/>
    </row>
    <row r="111" spans="1:9" ht="25.5" x14ac:dyDescent="0.2">
      <c r="A111" s="891" t="s">
        <v>820</v>
      </c>
      <c r="B111" s="267">
        <v>0</v>
      </c>
      <c r="C111" s="267">
        <v>0</v>
      </c>
      <c r="D111" s="267"/>
      <c r="E111" s="267"/>
      <c r="F111" s="267">
        <v>0</v>
      </c>
      <c r="G111" s="267"/>
      <c r="H111" s="288" t="str">
        <f t="shared" si="8"/>
        <v xml:space="preserve"> </v>
      </c>
      <c r="I111" s="94"/>
    </row>
    <row r="112" spans="1:9" ht="25.5" x14ac:dyDescent="0.2">
      <c r="A112" s="891" t="s">
        <v>821</v>
      </c>
      <c r="B112" s="267">
        <v>0</v>
      </c>
      <c r="C112" s="267">
        <v>0</v>
      </c>
      <c r="D112" s="267"/>
      <c r="E112" s="267"/>
      <c r="F112" s="267">
        <v>0</v>
      </c>
      <c r="G112" s="267"/>
      <c r="H112" s="288" t="str">
        <f t="shared" si="8"/>
        <v xml:space="preserve"> </v>
      </c>
      <c r="I112" s="94"/>
    </row>
    <row r="113" spans="1:9" ht="25.5" x14ac:dyDescent="0.2">
      <c r="A113" s="891" t="s">
        <v>822</v>
      </c>
      <c r="B113" s="267">
        <v>0</v>
      </c>
      <c r="C113" s="267">
        <v>0</v>
      </c>
      <c r="D113" s="267"/>
      <c r="E113" s="267"/>
      <c r="F113" s="267">
        <v>0</v>
      </c>
      <c r="G113" s="267"/>
      <c r="H113" s="288" t="str">
        <f t="shared" si="8"/>
        <v xml:space="preserve"> </v>
      </c>
      <c r="I113" s="94"/>
    </row>
    <row r="114" spans="1:9" ht="25.5" x14ac:dyDescent="0.2">
      <c r="A114" s="891" t="s">
        <v>823</v>
      </c>
      <c r="B114" s="267">
        <v>0</v>
      </c>
      <c r="C114" s="267">
        <v>0</v>
      </c>
      <c r="D114" s="267"/>
      <c r="E114" s="267"/>
      <c r="F114" s="267">
        <v>0</v>
      </c>
      <c r="G114" s="267"/>
      <c r="H114" s="288" t="str">
        <f t="shared" si="8"/>
        <v xml:space="preserve"> </v>
      </c>
      <c r="I114" s="94"/>
    </row>
    <row r="115" spans="1:9" ht="25.5" x14ac:dyDescent="0.2">
      <c r="A115" s="891" t="s">
        <v>824</v>
      </c>
      <c r="B115" s="267">
        <v>0</v>
      </c>
      <c r="C115" s="267">
        <v>0</v>
      </c>
      <c r="D115" s="267"/>
      <c r="E115" s="267"/>
      <c r="F115" s="267">
        <v>0</v>
      </c>
      <c r="G115" s="267"/>
      <c r="H115" s="288" t="str">
        <f t="shared" si="8"/>
        <v xml:space="preserve"> </v>
      </c>
      <c r="I115" s="94"/>
    </row>
    <row r="116" spans="1:9" x14ac:dyDescent="0.2">
      <c r="A116" s="891" t="s">
        <v>573</v>
      </c>
      <c r="B116" s="267">
        <v>0</v>
      </c>
      <c r="C116" s="267">
        <v>0</v>
      </c>
      <c r="D116" s="267"/>
      <c r="E116" s="267"/>
      <c r="F116" s="267">
        <v>0</v>
      </c>
      <c r="G116" s="267"/>
      <c r="H116" s="288" t="str">
        <f t="shared" si="8"/>
        <v xml:space="preserve"> </v>
      </c>
      <c r="I116" s="94"/>
    </row>
    <row r="117" spans="1:9" ht="13.5" x14ac:dyDescent="0.2">
      <c r="A117" s="893" t="s">
        <v>574</v>
      </c>
      <c r="B117" s="894">
        <f t="shared" ref="B117:G117" si="17">SUM(B110:B116)</f>
        <v>0</v>
      </c>
      <c r="C117" s="894">
        <f t="shared" si="17"/>
        <v>0</v>
      </c>
      <c r="D117" s="894">
        <f t="shared" si="17"/>
        <v>0</v>
      </c>
      <c r="E117" s="894">
        <f t="shared" si="17"/>
        <v>0</v>
      </c>
      <c r="F117" s="894">
        <f t="shared" si="17"/>
        <v>0</v>
      </c>
      <c r="G117" s="894">
        <f t="shared" si="17"/>
        <v>0</v>
      </c>
      <c r="H117" s="288" t="str">
        <f t="shared" si="8"/>
        <v xml:space="preserve"> </v>
      </c>
      <c r="I117" s="94"/>
    </row>
    <row r="118" spans="1:9" x14ac:dyDescent="0.2">
      <c r="A118" s="895" t="s">
        <v>575</v>
      </c>
      <c r="B118" s="267">
        <v>468137294</v>
      </c>
      <c r="C118" s="267">
        <v>871548483.54999995</v>
      </c>
      <c r="D118" s="267">
        <v>852485403.35000002</v>
      </c>
      <c r="E118" s="267">
        <v>742737098.82000005</v>
      </c>
      <c r="F118" s="267">
        <v>18987034649</v>
      </c>
      <c r="G118" s="267">
        <v>36051819887</v>
      </c>
      <c r="H118" s="288">
        <f t="shared" si="8"/>
        <v>189.9</v>
      </c>
      <c r="I118" s="94"/>
    </row>
    <row r="119" spans="1:9" ht="14.25" thickBot="1" x14ac:dyDescent="0.25">
      <c r="A119" s="219" t="s">
        <v>576</v>
      </c>
      <c r="B119" s="122">
        <f t="shared" ref="B119:G119" si="18">B118</f>
        <v>468137294</v>
      </c>
      <c r="C119" s="122">
        <f t="shared" si="18"/>
        <v>871548483.54999995</v>
      </c>
      <c r="D119" s="122">
        <f t="shared" ref="D119" si="19">D118</f>
        <v>852485403.35000002</v>
      </c>
      <c r="E119" s="122">
        <f t="shared" si="18"/>
        <v>742737098.82000005</v>
      </c>
      <c r="F119" s="122">
        <f t="shared" si="18"/>
        <v>18987034649</v>
      </c>
      <c r="G119" s="122">
        <f t="shared" si="18"/>
        <v>36051819887</v>
      </c>
      <c r="H119" s="320">
        <f t="shared" si="8"/>
        <v>189.9</v>
      </c>
      <c r="I119" s="116"/>
    </row>
    <row r="120" spans="1:9" ht="31.5" customHeight="1" thickBot="1" x14ac:dyDescent="0.25">
      <c r="A120" s="220" t="s">
        <v>577</v>
      </c>
      <c r="B120" s="121">
        <f t="shared" ref="B120:G120" si="20">SUM(B89,B92,B101,B109,B119,B117)</f>
        <v>175659227007</v>
      </c>
      <c r="C120" s="121">
        <f t="shared" si="20"/>
        <v>84273709366.289993</v>
      </c>
      <c r="D120" s="121">
        <f t="shared" ref="D120" si="21">SUM(D89,D92,D101,D109,D119,D117)</f>
        <v>81745740307.009995</v>
      </c>
      <c r="E120" s="121">
        <f t="shared" ref="E120" si="22">SUM(E89,E92,E101,E109,E119,E117)</f>
        <v>116456009900.75</v>
      </c>
      <c r="F120" s="121">
        <f t="shared" si="20"/>
        <v>122270216428</v>
      </c>
      <c r="G120" s="121">
        <f t="shared" si="20"/>
        <v>146180524937</v>
      </c>
      <c r="H120" s="880">
        <f t="shared" si="8"/>
        <v>119.6</v>
      </c>
      <c r="I120" s="94"/>
    </row>
    <row r="121" spans="1:9" ht="35.25" customHeight="1" thickBot="1" x14ac:dyDescent="0.25">
      <c r="A121" s="221" t="s">
        <v>578</v>
      </c>
      <c r="B121" s="123">
        <f t="shared" ref="B121:G121" si="23">SUM(B120,B84)</f>
        <v>1297321588341</v>
      </c>
      <c r="C121" s="123">
        <f t="shared" si="23"/>
        <v>1219843518371.96</v>
      </c>
      <c r="D121" s="123">
        <f t="shared" ref="D121" si="24">SUM(D120,D84)</f>
        <v>1279795656039.46</v>
      </c>
      <c r="E121" s="123">
        <f t="shared" ref="E121" si="25">SUM(E120,E84)</f>
        <v>1400974393335.95</v>
      </c>
      <c r="F121" s="123">
        <f t="shared" si="23"/>
        <v>1505359071851</v>
      </c>
      <c r="G121" s="123">
        <f t="shared" si="23"/>
        <v>1618118723753</v>
      </c>
      <c r="H121" s="880">
        <f t="shared" si="8"/>
        <v>107.5</v>
      </c>
      <c r="I121" s="94"/>
    </row>
    <row r="122" spans="1:9" ht="54" customHeight="1" thickBot="1" x14ac:dyDescent="0.25">
      <c r="A122" s="222" t="s">
        <v>825</v>
      </c>
      <c r="B122" s="124">
        <f>'T-1-příjmy-SR'!B96-'T-1-výdajeSR_druhově'!B121</f>
        <v>-62804243282</v>
      </c>
      <c r="C122" s="124">
        <f>'T-1-příjmy-SR'!C96-'T-1-výdajeSR_druhově'!C121</f>
        <v>61774041352.330078</v>
      </c>
      <c r="D122" s="124">
        <f>'T-1-příjmy-SR'!D96-'T-1-výdajeSR_druhově'!D121</f>
        <v>-6151273919.4399414</v>
      </c>
      <c r="E122" s="124">
        <f>'T-1-příjmy-SR'!E96-'T-1-výdajeSR_druhově'!E121</f>
        <v>2943628735.7800293</v>
      </c>
      <c r="F122" s="124">
        <f>'T-1-příjmy-SR'!F96-'T-1-výdajeSR_druhově'!F121</f>
        <v>-40000000000</v>
      </c>
      <c r="G122" s="124">
        <f>'T-1-příjmy-SR'!G96-'T-1-výdajeSR_druhově'!G121</f>
        <v>-40000000000</v>
      </c>
      <c r="H122" s="882"/>
      <c r="I122" s="94"/>
    </row>
    <row r="123" spans="1:9" ht="13.5" thickTop="1" x14ac:dyDescent="0.2">
      <c r="A123" s="102"/>
      <c r="B123" s="125"/>
      <c r="C123" s="125"/>
      <c r="D123" s="125"/>
      <c r="E123" s="125"/>
      <c r="F123" s="126"/>
      <c r="G123" s="128"/>
      <c r="H123" s="127" t="str">
        <f t="shared" ref="H123" si="26">IF(E123=0," ",IF(E123&gt;0,ROUND(F123/E123*100,1)))</f>
        <v xml:space="preserve"> </v>
      </c>
      <c r="I123" s="94"/>
    </row>
    <row r="124" spans="1:9" ht="13.5" hidden="1" thickBot="1" x14ac:dyDescent="0.25">
      <c r="A124" s="268" t="s">
        <v>284</v>
      </c>
      <c r="B124" s="272">
        <f t="shared" ref="B124:G124" si="27">SUM(B39,B45,B52,B56,B61,B69,B83,B89,B92,B101,B109,B119,B117,B78,B30,B80)</f>
        <v>1297321588341</v>
      </c>
      <c r="C124" s="272">
        <f t="shared" si="27"/>
        <v>1219843518371.96</v>
      </c>
      <c r="D124" s="272">
        <f t="shared" si="27"/>
        <v>1279795656039.4602</v>
      </c>
      <c r="E124" s="272">
        <f t="shared" si="27"/>
        <v>1400974393335.95</v>
      </c>
      <c r="F124" s="272">
        <f t="shared" si="27"/>
        <v>1505359071851</v>
      </c>
      <c r="G124" s="272">
        <f t="shared" si="27"/>
        <v>1618118723753</v>
      </c>
      <c r="H124" s="310">
        <f t="shared" si="8"/>
        <v>107.5</v>
      </c>
      <c r="I124" s="94"/>
    </row>
    <row r="125" spans="1:9" x14ac:dyDescent="0.2">
      <c r="A125" s="117"/>
      <c r="B125" s="128"/>
      <c r="C125" s="128"/>
      <c r="D125" s="128"/>
      <c r="E125" s="128"/>
      <c r="F125" s="128"/>
      <c r="G125" s="128"/>
      <c r="H125" s="129" t="str">
        <f t="shared" ref="H125:H126" si="28">IF(D125=0," ",IF(D125&gt;0,ROUND(F125/D125*100,1)))</f>
        <v xml:space="preserve"> </v>
      </c>
      <c r="I125" s="94"/>
    </row>
    <row r="126" spans="1:9" ht="13.5" thickBot="1" x14ac:dyDescent="0.25">
      <c r="A126" s="117"/>
      <c r="B126" s="128"/>
      <c r="C126" s="128"/>
      <c r="D126" s="128"/>
      <c r="E126" s="128"/>
      <c r="F126" s="128"/>
      <c r="G126" s="297"/>
      <c r="H126" s="129" t="str">
        <f t="shared" si="28"/>
        <v xml:space="preserve"> </v>
      </c>
      <c r="I126" s="94"/>
    </row>
    <row r="127" spans="1:9" ht="16.5" thickTop="1" x14ac:dyDescent="0.2">
      <c r="A127" s="229" t="s">
        <v>895</v>
      </c>
      <c r="B127" s="130"/>
      <c r="C127" s="130"/>
      <c r="D127" s="130"/>
      <c r="E127" s="130"/>
      <c r="F127" s="131"/>
      <c r="G127" s="855"/>
      <c r="H127" s="853"/>
      <c r="I127" s="94"/>
    </row>
    <row r="128" spans="1:9" x14ac:dyDescent="0.2">
      <c r="A128" s="210"/>
      <c r="B128" s="132"/>
      <c r="C128" s="132"/>
      <c r="D128" s="132"/>
      <c r="E128" s="132"/>
      <c r="F128" s="133"/>
      <c r="G128" s="856"/>
      <c r="H128" s="853"/>
      <c r="I128" s="94"/>
    </row>
    <row r="129" spans="1:9" hidden="1" x14ac:dyDescent="0.2">
      <c r="A129" s="210" t="s">
        <v>579</v>
      </c>
      <c r="B129" s="134">
        <v>99262000000</v>
      </c>
      <c r="C129" s="133">
        <v>30775000000</v>
      </c>
      <c r="D129" s="133">
        <v>409903000000</v>
      </c>
      <c r="E129" s="133">
        <v>183977000000</v>
      </c>
      <c r="F129" s="133">
        <v>40000000000</v>
      </c>
      <c r="G129" s="856">
        <v>40000000000</v>
      </c>
      <c r="H129" s="854"/>
      <c r="I129" s="94"/>
    </row>
    <row r="130" spans="1:9" hidden="1" x14ac:dyDescent="0.2">
      <c r="A130" s="210" t="s">
        <v>580</v>
      </c>
      <c r="B130" s="134">
        <v>-122457000000</v>
      </c>
      <c r="C130" s="134">
        <v>-110987000000</v>
      </c>
      <c r="D130" s="134">
        <v>-370108982321</v>
      </c>
      <c r="E130" s="134">
        <v>-223840989424</v>
      </c>
      <c r="F130" s="133">
        <v>-11000000000</v>
      </c>
      <c r="G130" s="856">
        <v>-40000000000</v>
      </c>
      <c r="H130" s="854"/>
      <c r="I130" s="94"/>
    </row>
    <row r="131" spans="1:9" hidden="1" x14ac:dyDescent="0.2">
      <c r="A131" s="210" t="s">
        <v>581</v>
      </c>
      <c r="B131" s="134">
        <v>149372731970</v>
      </c>
      <c r="C131" s="133">
        <v>76211668928.179993</v>
      </c>
      <c r="D131" s="133">
        <v>72293523097.369995</v>
      </c>
      <c r="E131" s="133">
        <v>11918722742.790001</v>
      </c>
      <c r="F131" s="133">
        <v>0</v>
      </c>
      <c r="G131" s="856"/>
      <c r="H131" s="854"/>
      <c r="I131" s="94"/>
    </row>
    <row r="132" spans="1:9" ht="25.5" hidden="1" x14ac:dyDescent="0.2">
      <c r="A132" s="210" t="s">
        <v>582</v>
      </c>
      <c r="B132" s="134">
        <v>-149722969312</v>
      </c>
      <c r="C132" s="133">
        <v>-78406126118.610001</v>
      </c>
      <c r="D132" s="133">
        <v>-72293523097.369995</v>
      </c>
      <c r="E132" s="133">
        <v>-11918722742.790001</v>
      </c>
      <c r="F132" s="133">
        <v>0</v>
      </c>
      <c r="G132" s="856"/>
      <c r="H132" s="854"/>
      <c r="I132" s="94"/>
    </row>
    <row r="133" spans="1:9" ht="38.25" hidden="1" x14ac:dyDescent="0.2">
      <c r="A133" s="210" t="s">
        <v>896</v>
      </c>
      <c r="B133" s="133">
        <v>-6213820393</v>
      </c>
      <c r="C133" s="133">
        <v>-46420660748.010002</v>
      </c>
      <c r="D133" s="133">
        <v>2821702591.23</v>
      </c>
      <c r="E133" s="133">
        <v>58808793761.209999</v>
      </c>
      <c r="F133" s="133">
        <v>0</v>
      </c>
      <c r="G133" s="856"/>
      <c r="H133" s="854"/>
      <c r="I133" s="94"/>
    </row>
    <row r="134" spans="1:9" ht="38.25" hidden="1" x14ac:dyDescent="0.2">
      <c r="A134" s="210" t="s">
        <v>897</v>
      </c>
      <c r="B134" s="133">
        <v>-17390928019</v>
      </c>
      <c r="C134" s="133">
        <v>-300595529.86000001</v>
      </c>
      <c r="D134" s="133">
        <v>-4488146331.25</v>
      </c>
      <c r="E134" s="133">
        <v>-1343191320.3199999</v>
      </c>
      <c r="F134" s="133">
        <v>-3954126336</v>
      </c>
      <c r="G134" s="856">
        <v>-2626169129</v>
      </c>
      <c r="H134" s="854"/>
      <c r="I134" s="94"/>
    </row>
    <row r="135" spans="1:9" hidden="1" x14ac:dyDescent="0.2">
      <c r="A135" s="227" t="s">
        <v>583</v>
      </c>
      <c r="B135" s="133">
        <v>24216050000</v>
      </c>
      <c r="C135" s="133">
        <v>8311383545</v>
      </c>
      <c r="D135" s="133">
        <v>18247666956.639999</v>
      </c>
      <c r="E135" s="133">
        <v>7202801422.6000004</v>
      </c>
      <c r="F135" s="133">
        <v>0</v>
      </c>
      <c r="G135" s="856"/>
      <c r="H135" s="854"/>
      <c r="I135" s="94"/>
    </row>
    <row r="136" spans="1:9" hidden="1" x14ac:dyDescent="0.2">
      <c r="A136" s="210" t="s">
        <v>584</v>
      </c>
      <c r="B136" s="133">
        <v>-8191500000</v>
      </c>
      <c r="C136" s="133">
        <v>-23715808545</v>
      </c>
      <c r="D136" s="133">
        <v>-3842626956.6399999</v>
      </c>
      <c r="E136" s="133">
        <v>-20556586422.599998</v>
      </c>
      <c r="F136" s="133">
        <v>0</v>
      </c>
      <c r="G136" s="856"/>
      <c r="H136" s="854"/>
      <c r="I136" s="94"/>
    </row>
    <row r="137" spans="1:9" x14ac:dyDescent="0.2">
      <c r="A137" s="230" t="s">
        <v>585</v>
      </c>
      <c r="B137" s="182">
        <f t="shared" ref="B137:G137" si="29">SUM(B129:B136)</f>
        <v>-31125435754</v>
      </c>
      <c r="C137" s="182">
        <f t="shared" si="29"/>
        <v>-144532138468.29999</v>
      </c>
      <c r="D137" s="182">
        <f t="shared" si="29"/>
        <v>52532613938.980003</v>
      </c>
      <c r="E137" s="182">
        <v>4247828016.8900099</v>
      </c>
      <c r="F137" s="182">
        <v>25045873664</v>
      </c>
      <c r="G137" s="857">
        <f t="shared" si="29"/>
        <v>-2626169129</v>
      </c>
      <c r="H137" s="854"/>
      <c r="I137" s="94"/>
    </row>
    <row r="138" spans="1:9" hidden="1" x14ac:dyDescent="0.2">
      <c r="A138" s="227" t="s">
        <v>586</v>
      </c>
      <c r="B138" s="182">
        <v>181460385631</v>
      </c>
      <c r="C138" s="182">
        <v>212639984390</v>
      </c>
      <c r="D138" s="182">
        <v>213734085966</v>
      </c>
      <c r="E138" s="182">
        <v>259329868439</v>
      </c>
      <c r="F138" s="182">
        <v>264247634665</v>
      </c>
      <c r="G138" s="858">
        <v>204490454595</v>
      </c>
      <c r="H138" s="854"/>
      <c r="I138" s="94"/>
    </row>
    <row r="139" spans="1:9" hidden="1" x14ac:dyDescent="0.2">
      <c r="A139" s="227" t="s">
        <v>587</v>
      </c>
      <c r="B139" s="182">
        <v>-124864767413</v>
      </c>
      <c r="C139" s="182">
        <v>-175140280288.92999</v>
      </c>
      <c r="D139" s="182">
        <v>-230012325667.07001</v>
      </c>
      <c r="E139" s="182">
        <v>-203860524131.10001</v>
      </c>
      <c r="F139" s="182">
        <v>-244693488688</v>
      </c>
      <c r="G139" s="858">
        <v>-161234854825</v>
      </c>
      <c r="H139" s="854"/>
      <c r="I139" s="94"/>
    </row>
    <row r="140" spans="1:9" hidden="1" x14ac:dyDescent="0.2">
      <c r="A140" s="227" t="s">
        <v>588</v>
      </c>
      <c r="B140" s="182">
        <v>0</v>
      </c>
      <c r="C140" s="182"/>
      <c r="D140" s="182"/>
      <c r="E140" s="182"/>
      <c r="F140" s="270">
        <v>0</v>
      </c>
      <c r="G140" s="859"/>
      <c r="H140" s="854"/>
      <c r="I140" s="94"/>
    </row>
    <row r="141" spans="1:9" ht="25.5" hidden="1" x14ac:dyDescent="0.2">
      <c r="A141" s="227" t="s">
        <v>589</v>
      </c>
      <c r="B141" s="182">
        <v>0</v>
      </c>
      <c r="C141" s="182"/>
      <c r="D141" s="182"/>
      <c r="E141" s="182"/>
      <c r="F141" s="270">
        <v>0</v>
      </c>
      <c r="G141" s="859"/>
      <c r="H141" s="854"/>
      <c r="I141" s="94"/>
    </row>
    <row r="142" spans="1:9" hidden="1" x14ac:dyDescent="0.2">
      <c r="A142" s="227" t="s">
        <v>590</v>
      </c>
      <c r="B142" s="182">
        <v>0</v>
      </c>
      <c r="C142" s="182"/>
      <c r="D142" s="182"/>
      <c r="E142" s="182"/>
      <c r="F142" s="270">
        <v>0</v>
      </c>
      <c r="G142" s="859"/>
      <c r="H142" s="854"/>
      <c r="I142" s="94"/>
    </row>
    <row r="143" spans="1:9" hidden="1" x14ac:dyDescent="0.2">
      <c r="A143" s="227" t="s">
        <v>591</v>
      </c>
      <c r="B143" s="182">
        <v>0</v>
      </c>
      <c r="C143" s="182"/>
      <c r="D143" s="182"/>
      <c r="E143" s="182"/>
      <c r="F143" s="270">
        <v>0</v>
      </c>
      <c r="G143" s="859"/>
      <c r="H143" s="854"/>
      <c r="I143" s="94"/>
    </row>
    <row r="144" spans="1:9" hidden="1" x14ac:dyDescent="0.2">
      <c r="A144" s="227" t="s">
        <v>592</v>
      </c>
      <c r="B144" s="182">
        <v>0</v>
      </c>
      <c r="C144" s="182"/>
      <c r="D144" s="182"/>
      <c r="E144" s="182"/>
      <c r="F144" s="270">
        <v>0</v>
      </c>
      <c r="G144" s="859"/>
      <c r="H144" s="854"/>
      <c r="I144" s="94"/>
    </row>
    <row r="145" spans="1:9" x14ac:dyDescent="0.2">
      <c r="A145" s="230" t="s">
        <v>593</v>
      </c>
      <c r="B145" s="182">
        <f t="shared" ref="B145:G145" si="30">SUM(B138:B144)</f>
        <v>56595618218</v>
      </c>
      <c r="C145" s="182">
        <f t="shared" si="30"/>
        <v>37499704101.070007</v>
      </c>
      <c r="D145" s="182">
        <f t="shared" ref="D145" si="31">SUM(D138:D144)</f>
        <v>-16278239701.070007</v>
      </c>
      <c r="E145" s="182">
        <v>55469344307.900002</v>
      </c>
      <c r="F145" s="182">
        <v>19554145977</v>
      </c>
      <c r="G145" s="857">
        <f t="shared" si="30"/>
        <v>43255599770</v>
      </c>
      <c r="H145" s="854"/>
      <c r="I145" s="94"/>
    </row>
    <row r="146" spans="1:9" ht="13.5" x14ac:dyDescent="0.2">
      <c r="A146" s="231" t="s">
        <v>594</v>
      </c>
      <c r="B146" s="135">
        <f t="shared" ref="B146:G146" si="32">SUM(B137,B145)</f>
        <v>25470182464</v>
      </c>
      <c r="C146" s="135">
        <f t="shared" si="32"/>
        <v>-107032434367.22998</v>
      </c>
      <c r="D146" s="135">
        <f t="shared" ref="D146:E146" si="33">SUM(D137,D145)</f>
        <v>36254374237.909996</v>
      </c>
      <c r="E146" s="135">
        <f t="shared" si="33"/>
        <v>59717172324.790009</v>
      </c>
      <c r="F146" s="135">
        <f t="shared" si="32"/>
        <v>44600019641</v>
      </c>
      <c r="G146" s="860">
        <f t="shared" si="32"/>
        <v>40629430641</v>
      </c>
      <c r="H146" s="854"/>
      <c r="I146" s="94"/>
    </row>
    <row r="147" spans="1:9" hidden="1" x14ac:dyDescent="0.2">
      <c r="A147" s="210" t="s">
        <v>595</v>
      </c>
      <c r="B147" s="133"/>
      <c r="C147" s="133"/>
      <c r="D147" s="133">
        <v>0</v>
      </c>
      <c r="E147" s="133"/>
      <c r="F147" s="187">
        <v>0</v>
      </c>
      <c r="G147" s="861"/>
      <c r="H147" s="854"/>
      <c r="I147" s="94"/>
    </row>
    <row r="148" spans="1:9" hidden="1" x14ac:dyDescent="0.2">
      <c r="A148" s="210" t="s">
        <v>596</v>
      </c>
      <c r="B148" s="133"/>
      <c r="C148" s="133"/>
      <c r="D148" s="133">
        <v>0</v>
      </c>
      <c r="E148" s="133"/>
      <c r="F148" s="133">
        <v>0</v>
      </c>
      <c r="G148" s="856"/>
      <c r="H148" s="854"/>
      <c r="I148" s="94"/>
    </row>
    <row r="149" spans="1:9" hidden="1" x14ac:dyDescent="0.2">
      <c r="A149" s="210" t="s">
        <v>597</v>
      </c>
      <c r="B149" s="133"/>
      <c r="C149" s="133"/>
      <c r="D149" s="133">
        <v>0</v>
      </c>
      <c r="E149" s="133">
        <v>75741829942.770004</v>
      </c>
      <c r="F149" s="133">
        <v>0</v>
      </c>
      <c r="G149" s="856"/>
      <c r="H149" s="854"/>
      <c r="I149" s="94"/>
    </row>
    <row r="150" spans="1:9" ht="25.5" hidden="1" x14ac:dyDescent="0.2">
      <c r="A150" s="210" t="s">
        <v>598</v>
      </c>
      <c r="B150" s="133"/>
      <c r="C150" s="133"/>
      <c r="D150" s="133">
        <v>0</v>
      </c>
      <c r="E150" s="133">
        <v>-36406100907.760002</v>
      </c>
      <c r="F150" s="133">
        <v>-39000000000</v>
      </c>
      <c r="G150" s="856">
        <v>-13910000000</v>
      </c>
      <c r="H150" s="854"/>
      <c r="I150" s="94"/>
    </row>
    <row r="151" spans="1:9" ht="25.5" hidden="1" x14ac:dyDescent="0.2">
      <c r="A151" s="210" t="s">
        <v>898</v>
      </c>
      <c r="B151" s="133"/>
      <c r="C151" s="133"/>
      <c r="D151" s="133">
        <v>0</v>
      </c>
      <c r="E151" s="133"/>
      <c r="F151" s="133">
        <v>0</v>
      </c>
      <c r="G151" s="856"/>
      <c r="H151" s="854"/>
      <c r="I151" s="94"/>
    </row>
    <row r="152" spans="1:9" ht="25.5" hidden="1" x14ac:dyDescent="0.2">
      <c r="A152" s="210" t="s">
        <v>899</v>
      </c>
      <c r="B152" s="133"/>
      <c r="C152" s="133"/>
      <c r="D152" s="133">
        <v>0</v>
      </c>
      <c r="E152" s="133"/>
      <c r="F152" s="133">
        <v>0</v>
      </c>
      <c r="G152" s="856"/>
      <c r="H152" s="854"/>
      <c r="I152" s="94"/>
    </row>
    <row r="153" spans="1:9" hidden="1" x14ac:dyDescent="0.2">
      <c r="A153" s="227" t="s">
        <v>599</v>
      </c>
      <c r="B153" s="133">
        <v>5541150000</v>
      </c>
      <c r="C153" s="133">
        <v>2702000000</v>
      </c>
      <c r="D153" s="133">
        <v>1189650000</v>
      </c>
      <c r="E153" s="133">
        <v>6760550579.4200001</v>
      </c>
      <c r="F153" s="133">
        <v>0</v>
      </c>
      <c r="G153" s="856"/>
      <c r="H153" s="854"/>
      <c r="I153" s="94"/>
    </row>
    <row r="154" spans="1:9" hidden="1" x14ac:dyDescent="0.2">
      <c r="A154" s="227" t="s">
        <v>600</v>
      </c>
      <c r="B154" s="133"/>
      <c r="C154" s="133">
        <v>-5541150000</v>
      </c>
      <c r="D154" s="133">
        <v>-3891650000</v>
      </c>
      <c r="E154" s="133">
        <v>-6765885048.5799999</v>
      </c>
      <c r="F154" s="133">
        <v>0</v>
      </c>
      <c r="G154" s="856"/>
      <c r="H154" s="854"/>
      <c r="I154" s="94"/>
    </row>
    <row r="155" spans="1:9" x14ac:dyDescent="0.2">
      <c r="A155" s="230" t="s">
        <v>601</v>
      </c>
      <c r="B155" s="182">
        <f t="shared" ref="B155:G155" si="34">SUM(B147:B154)</f>
        <v>5541150000</v>
      </c>
      <c r="C155" s="182">
        <f t="shared" si="34"/>
        <v>-2839150000</v>
      </c>
      <c r="D155" s="182">
        <f t="shared" si="34"/>
        <v>-2702000000</v>
      </c>
      <c r="E155" s="182">
        <v>39330394565.849998</v>
      </c>
      <c r="F155" s="182">
        <v>-39000000000</v>
      </c>
      <c r="G155" s="857">
        <f t="shared" si="34"/>
        <v>-13910000000</v>
      </c>
      <c r="H155" s="854"/>
      <c r="I155" s="94"/>
    </row>
    <row r="156" spans="1:9" ht="13.5" hidden="1" customHeight="1" x14ac:dyDescent="0.2">
      <c r="A156" s="227" t="s">
        <v>602</v>
      </c>
      <c r="B156" s="182">
        <v>0</v>
      </c>
      <c r="C156" s="182"/>
      <c r="D156" s="182">
        <v>0</v>
      </c>
      <c r="E156" s="182"/>
      <c r="F156" s="182">
        <v>39000000000</v>
      </c>
      <c r="G156" s="858">
        <v>39910000000</v>
      </c>
      <c r="H156" s="854"/>
      <c r="I156" s="94"/>
    </row>
    <row r="157" spans="1:9" hidden="1" x14ac:dyDescent="0.2">
      <c r="A157" s="227" t="s">
        <v>603</v>
      </c>
      <c r="B157" s="182">
        <v>-10845206000</v>
      </c>
      <c r="C157" s="182">
        <v>-12592500000</v>
      </c>
      <c r="D157" s="182">
        <v>0</v>
      </c>
      <c r="E157" s="182">
        <v>-51360000000</v>
      </c>
      <c r="F157" s="182">
        <v>0</v>
      </c>
      <c r="G157" s="858">
        <v>-26000000000</v>
      </c>
      <c r="H157" s="854"/>
      <c r="I157" s="94"/>
    </row>
    <row r="158" spans="1:9" hidden="1" x14ac:dyDescent="0.2">
      <c r="A158" s="227" t="s">
        <v>604</v>
      </c>
      <c r="B158" s="182">
        <v>0</v>
      </c>
      <c r="C158" s="182"/>
      <c r="D158" s="182">
        <v>0</v>
      </c>
      <c r="E158" s="182"/>
      <c r="F158" s="182">
        <v>80736000</v>
      </c>
      <c r="G158" s="858">
        <v>3200000000</v>
      </c>
      <c r="H158" s="854"/>
      <c r="I158" s="94"/>
    </row>
    <row r="159" spans="1:9" ht="25.5" hidden="1" x14ac:dyDescent="0.2">
      <c r="A159" s="227" t="s">
        <v>605</v>
      </c>
      <c r="B159" s="182">
        <v>-2480755641</v>
      </c>
      <c r="C159" s="182">
        <v>-1680755641.1800001</v>
      </c>
      <c r="D159" s="182">
        <v>-5064240641.1800003</v>
      </c>
      <c r="E159" s="182">
        <v>-8028270641.1800003</v>
      </c>
      <c r="F159" s="182">
        <v>-4680755641</v>
      </c>
      <c r="G159" s="858">
        <v>-3829430641</v>
      </c>
      <c r="H159" s="854"/>
      <c r="I159" s="94"/>
    </row>
    <row r="160" spans="1:9" hidden="1" x14ac:dyDescent="0.2">
      <c r="A160" s="227" t="s">
        <v>606</v>
      </c>
      <c r="B160" s="182">
        <v>0</v>
      </c>
      <c r="C160" s="182"/>
      <c r="D160" s="182">
        <v>0</v>
      </c>
      <c r="E160" s="182"/>
      <c r="F160" s="182">
        <v>0</v>
      </c>
      <c r="G160" s="858"/>
      <c r="H160" s="854"/>
      <c r="I160" s="94"/>
    </row>
    <row r="161" spans="1:9" hidden="1" x14ac:dyDescent="0.2">
      <c r="A161" s="227" t="s">
        <v>607</v>
      </c>
      <c r="B161" s="182">
        <v>0</v>
      </c>
      <c r="C161" s="182">
        <v>12592500000</v>
      </c>
      <c r="D161" s="182">
        <v>0</v>
      </c>
      <c r="E161" s="182">
        <v>11988752556.219999</v>
      </c>
      <c r="F161" s="182">
        <v>0</v>
      </c>
      <c r="G161" s="858"/>
      <c r="H161" s="854"/>
      <c r="I161" s="94"/>
    </row>
    <row r="162" spans="1:9" hidden="1" x14ac:dyDescent="0.2">
      <c r="A162" s="227" t="s">
        <v>608</v>
      </c>
      <c r="B162" s="182">
        <v>0</v>
      </c>
      <c r="C162" s="182">
        <v>-12560420152.43</v>
      </c>
      <c r="D162" s="182">
        <v>0</v>
      </c>
      <c r="E162" s="182">
        <v>-11063354614.440001</v>
      </c>
      <c r="F162" s="182">
        <v>0</v>
      </c>
      <c r="G162" s="858"/>
      <c r="H162" s="854"/>
      <c r="I162" s="94"/>
    </row>
    <row r="163" spans="1:9" x14ac:dyDescent="0.2">
      <c r="A163" s="230" t="s">
        <v>609</v>
      </c>
      <c r="B163" s="182">
        <f t="shared" ref="B163:G163" si="35">SUM(B156:B162)</f>
        <v>-13325961641</v>
      </c>
      <c r="C163" s="182">
        <f t="shared" si="35"/>
        <v>-14241175793.610001</v>
      </c>
      <c r="D163" s="182">
        <f t="shared" ref="D163" si="36">SUM(D156:D162)</f>
        <v>-5064240641.1800003</v>
      </c>
      <c r="E163" s="182">
        <v>-58462872699.400002</v>
      </c>
      <c r="F163" s="182">
        <v>34399980359</v>
      </c>
      <c r="G163" s="857">
        <f t="shared" si="35"/>
        <v>13280569359</v>
      </c>
      <c r="H163" s="854"/>
      <c r="I163" s="94"/>
    </row>
    <row r="164" spans="1:9" ht="13.5" x14ac:dyDescent="0.2">
      <c r="A164" s="231" t="s">
        <v>610</v>
      </c>
      <c r="B164" s="135">
        <f t="shared" ref="B164:G164" si="37">SUM(B155,B163)</f>
        <v>-7784811641</v>
      </c>
      <c r="C164" s="135">
        <f t="shared" si="37"/>
        <v>-17080325793.610001</v>
      </c>
      <c r="D164" s="135">
        <f t="shared" ref="D164:E164" si="38">SUM(D155,D163)</f>
        <v>-7766240641.1800003</v>
      </c>
      <c r="E164" s="135">
        <f t="shared" si="38"/>
        <v>-19132478133.550003</v>
      </c>
      <c r="F164" s="135">
        <f t="shared" si="37"/>
        <v>-4600019641</v>
      </c>
      <c r="G164" s="860">
        <f t="shared" si="37"/>
        <v>-629430641</v>
      </c>
      <c r="H164" s="854"/>
      <c r="I164" s="94"/>
    </row>
    <row r="165" spans="1:9" ht="25.5" hidden="1" x14ac:dyDescent="0.2">
      <c r="A165" s="210" t="s">
        <v>833</v>
      </c>
      <c r="B165" s="136">
        <v>-2289508</v>
      </c>
      <c r="C165" s="134">
        <v>-718369.32</v>
      </c>
      <c r="D165" s="134">
        <v>25309.59</v>
      </c>
      <c r="E165" s="134">
        <v>8090075.6900000004</v>
      </c>
      <c r="F165" s="134">
        <v>0</v>
      </c>
      <c r="G165" s="862"/>
      <c r="H165" s="854"/>
      <c r="I165" s="94"/>
    </row>
    <row r="166" spans="1:9" ht="13.5" hidden="1" x14ac:dyDescent="0.2">
      <c r="A166" s="210" t="s">
        <v>611</v>
      </c>
      <c r="B166" s="136">
        <v>0</v>
      </c>
      <c r="C166" s="134"/>
      <c r="D166" s="134"/>
      <c r="E166" s="134"/>
      <c r="F166" s="134">
        <v>0</v>
      </c>
      <c r="G166" s="862"/>
      <c r="H166" s="854"/>
      <c r="I166" s="94"/>
    </row>
    <row r="167" spans="1:9" ht="25.5" hidden="1" x14ac:dyDescent="0.2">
      <c r="A167" s="210" t="s">
        <v>834</v>
      </c>
      <c r="B167" s="182">
        <v>107565000</v>
      </c>
      <c r="C167" s="134">
        <v>0</v>
      </c>
      <c r="D167" s="134">
        <v>-132150000</v>
      </c>
      <c r="E167" s="134">
        <v>0</v>
      </c>
      <c r="F167" s="134">
        <v>0</v>
      </c>
      <c r="G167" s="862"/>
      <c r="H167" s="854"/>
      <c r="I167" s="94"/>
    </row>
    <row r="168" spans="1:9" ht="25.5" hidden="1" x14ac:dyDescent="0.2">
      <c r="A168" s="230" t="s">
        <v>901</v>
      </c>
      <c r="B168" s="182">
        <f t="shared" ref="B168:G168" si="39">SUM(B165:B167)</f>
        <v>105275492</v>
      </c>
      <c r="C168" s="182">
        <f t="shared" si="39"/>
        <v>-718369.32</v>
      </c>
      <c r="D168" s="182">
        <f t="shared" si="39"/>
        <v>-132124690.41</v>
      </c>
      <c r="E168" s="182">
        <v>8090075.6900000004</v>
      </c>
      <c r="F168" s="182">
        <v>0</v>
      </c>
      <c r="G168" s="857">
        <f t="shared" si="39"/>
        <v>0</v>
      </c>
      <c r="H168" s="854"/>
      <c r="I168" s="94"/>
    </row>
    <row r="169" spans="1:9" ht="40.5" x14ac:dyDescent="0.2">
      <c r="A169" s="231" t="s">
        <v>900</v>
      </c>
      <c r="B169" s="135">
        <f t="shared" ref="B169:G169" si="40">B168</f>
        <v>105275492</v>
      </c>
      <c r="C169" s="135">
        <f t="shared" si="40"/>
        <v>-718369.32</v>
      </c>
      <c r="D169" s="135">
        <f t="shared" si="40"/>
        <v>-132124690.41</v>
      </c>
      <c r="E169" s="135">
        <f t="shared" si="40"/>
        <v>8090075.6900000004</v>
      </c>
      <c r="F169" s="135">
        <f t="shared" si="40"/>
        <v>0</v>
      </c>
      <c r="G169" s="860">
        <f t="shared" si="40"/>
        <v>0</v>
      </c>
      <c r="H169" s="854"/>
      <c r="I169" s="94"/>
    </row>
    <row r="170" spans="1:9" ht="39.75" hidden="1" customHeight="1" x14ac:dyDescent="0.2">
      <c r="A170" s="230" t="s">
        <v>612</v>
      </c>
      <c r="B170" s="182">
        <v>23423842697</v>
      </c>
      <c r="C170" s="134">
        <v>4500588172.2299995</v>
      </c>
      <c r="D170" s="134">
        <v>6407574277.7799997</v>
      </c>
      <c r="E170" s="134">
        <v>0</v>
      </c>
      <c r="F170" s="134">
        <v>0</v>
      </c>
      <c r="G170" s="862"/>
      <c r="H170" s="854"/>
      <c r="I170" s="94"/>
    </row>
    <row r="171" spans="1:9" ht="25.5" hidden="1" x14ac:dyDescent="0.2">
      <c r="A171" s="230" t="s">
        <v>613</v>
      </c>
      <c r="B171" s="182">
        <v>-22763918281</v>
      </c>
      <c r="C171" s="134">
        <v>-5160512588.8999996</v>
      </c>
      <c r="D171" s="134">
        <v>-6407574277.7799997</v>
      </c>
      <c r="E171" s="134">
        <v>0</v>
      </c>
      <c r="F171" s="134">
        <v>0</v>
      </c>
      <c r="G171" s="862"/>
      <c r="H171" s="854"/>
      <c r="I171" s="94"/>
    </row>
    <row r="172" spans="1:9" ht="38.25" hidden="1" x14ac:dyDescent="0.2">
      <c r="A172" s="230" t="s">
        <v>832</v>
      </c>
      <c r="B172" s="182">
        <v>466385900000</v>
      </c>
      <c r="C172" s="134">
        <v>360107655000</v>
      </c>
      <c r="D172" s="134">
        <v>381750000000</v>
      </c>
      <c r="E172" s="134">
        <v>586595000000</v>
      </c>
      <c r="F172" s="134">
        <v>0</v>
      </c>
      <c r="G172" s="862"/>
      <c r="H172" s="854"/>
      <c r="I172" s="94"/>
    </row>
    <row r="173" spans="1:9" ht="38.25" hidden="1" x14ac:dyDescent="0.2">
      <c r="A173" s="230" t="s">
        <v>831</v>
      </c>
      <c r="B173" s="182">
        <v>-459126800000</v>
      </c>
      <c r="C173" s="134">
        <v>-360107655000</v>
      </c>
      <c r="D173" s="134">
        <v>-381750000000</v>
      </c>
      <c r="E173" s="134">
        <v>-586595000000</v>
      </c>
      <c r="F173" s="134">
        <v>0</v>
      </c>
      <c r="G173" s="862"/>
      <c r="H173" s="854"/>
      <c r="I173" s="94"/>
    </row>
    <row r="174" spans="1:9" ht="38.25" x14ac:dyDescent="0.2">
      <c r="A174" s="230" t="s">
        <v>830</v>
      </c>
      <c r="B174" s="182">
        <f t="shared" ref="B174:G174" si="41">SUM(B170:B173)</f>
        <v>7919024416</v>
      </c>
      <c r="C174" s="182">
        <f t="shared" si="41"/>
        <v>-659924416.66998291</v>
      </c>
      <c r="D174" s="182">
        <f t="shared" si="41"/>
        <v>0</v>
      </c>
      <c r="E174" s="182">
        <v>0</v>
      </c>
      <c r="F174" s="182">
        <v>0</v>
      </c>
      <c r="G174" s="857">
        <f t="shared" si="41"/>
        <v>0</v>
      </c>
      <c r="H174" s="854"/>
      <c r="I174" s="94"/>
    </row>
    <row r="175" spans="1:9" ht="38.25" hidden="1" x14ac:dyDescent="0.2">
      <c r="A175" s="230" t="s">
        <v>829</v>
      </c>
      <c r="B175" s="182">
        <v>7300000000</v>
      </c>
      <c r="C175" s="182"/>
      <c r="D175" s="182">
        <v>3600000000</v>
      </c>
      <c r="E175" s="182">
        <v>0</v>
      </c>
      <c r="F175" s="182">
        <v>0</v>
      </c>
      <c r="G175" s="858"/>
      <c r="H175" s="854"/>
      <c r="I175" s="94"/>
    </row>
    <row r="176" spans="1:9" ht="38.25" hidden="1" x14ac:dyDescent="0.2">
      <c r="A176" s="230" t="s">
        <v>828</v>
      </c>
      <c r="B176" s="182">
        <v>0</v>
      </c>
      <c r="C176" s="182"/>
      <c r="D176" s="182"/>
      <c r="E176" s="182"/>
      <c r="F176" s="182">
        <v>0</v>
      </c>
      <c r="G176" s="858"/>
      <c r="H176" s="854"/>
      <c r="I176" s="94"/>
    </row>
    <row r="177" spans="1:9" ht="38.25" x14ac:dyDescent="0.2">
      <c r="A177" s="230" t="s">
        <v>827</v>
      </c>
      <c r="B177" s="182">
        <f>SUM(B175:B176)</f>
        <v>7300000000</v>
      </c>
      <c r="C177" s="182">
        <f t="shared" ref="C177:D177" si="42">SUM(C175:C176)</f>
        <v>0</v>
      </c>
      <c r="D177" s="182">
        <f t="shared" si="42"/>
        <v>3600000000</v>
      </c>
      <c r="E177" s="182">
        <v>0</v>
      </c>
      <c r="F177" s="182">
        <v>0</v>
      </c>
      <c r="G177" s="857">
        <f>SUM(G175:G176)</f>
        <v>0</v>
      </c>
      <c r="H177" s="854"/>
      <c r="I177" s="94"/>
    </row>
    <row r="178" spans="1:9" ht="27" x14ac:dyDescent="0.2">
      <c r="A178" s="231" t="s">
        <v>826</v>
      </c>
      <c r="B178" s="135">
        <f t="shared" ref="B178:D178" si="43">SUM(B174,B177)</f>
        <v>15219024416</v>
      </c>
      <c r="C178" s="135">
        <f t="shared" si="43"/>
        <v>-659924416.66998291</v>
      </c>
      <c r="D178" s="135">
        <f t="shared" si="43"/>
        <v>3600000000</v>
      </c>
      <c r="E178" s="135">
        <f>SUM(E174,E177)</f>
        <v>0</v>
      </c>
      <c r="F178" s="135">
        <f>SUM(F174,F177)</f>
        <v>0</v>
      </c>
      <c r="G178" s="860">
        <f>SUM(G174,G177)</f>
        <v>0</v>
      </c>
      <c r="H178" s="854"/>
      <c r="I178" s="94"/>
    </row>
    <row r="179" spans="1:9" ht="38.25" hidden="1" x14ac:dyDescent="0.2">
      <c r="A179" s="210" t="s">
        <v>902</v>
      </c>
      <c r="B179" s="181">
        <v>0</v>
      </c>
      <c r="C179" s="182"/>
      <c r="D179" s="182">
        <v>0</v>
      </c>
      <c r="E179" s="182">
        <v>0</v>
      </c>
      <c r="F179" s="182">
        <v>0</v>
      </c>
      <c r="G179" s="858"/>
      <c r="H179" s="854"/>
      <c r="I179" s="94"/>
    </row>
    <row r="180" spans="1:9" hidden="1" x14ac:dyDescent="0.2">
      <c r="A180" s="210" t="s">
        <v>614</v>
      </c>
      <c r="B180" s="181">
        <v>113256082</v>
      </c>
      <c r="C180" s="182">
        <v>1775921.99</v>
      </c>
      <c r="D180" s="182">
        <v>-12080758.26</v>
      </c>
      <c r="E180" s="182">
        <v>-229628212.66999999</v>
      </c>
      <c r="F180" s="182">
        <v>0</v>
      </c>
      <c r="G180" s="858"/>
      <c r="H180" s="854"/>
      <c r="I180" s="94"/>
    </row>
    <row r="181" spans="1:9" ht="25.5" hidden="1" x14ac:dyDescent="0.2">
      <c r="A181" s="210" t="s">
        <v>903</v>
      </c>
      <c r="B181" s="181">
        <v>29681316469</v>
      </c>
      <c r="C181" s="182">
        <v>62997585672.510002</v>
      </c>
      <c r="D181" s="182">
        <v>-25792654228.619999</v>
      </c>
      <c r="E181" s="182">
        <v>-43306784790.040001</v>
      </c>
      <c r="F181" s="182">
        <v>0</v>
      </c>
      <c r="G181" s="858"/>
      <c r="H181" s="854"/>
      <c r="I181" s="94"/>
    </row>
    <row r="182" spans="1:9" x14ac:dyDescent="0.2">
      <c r="A182" s="230" t="s">
        <v>615</v>
      </c>
      <c r="B182" s="223">
        <f t="shared" ref="B182:G182" si="44">SUM(B179:B181)</f>
        <v>29794572551</v>
      </c>
      <c r="C182" s="223">
        <f t="shared" si="44"/>
        <v>62999361594.5</v>
      </c>
      <c r="D182" s="223">
        <f t="shared" si="44"/>
        <v>-25804734986.879997</v>
      </c>
      <c r="E182" s="223">
        <v>-43536413002.709999</v>
      </c>
      <c r="F182" s="223">
        <v>0</v>
      </c>
      <c r="G182" s="863">
        <f t="shared" si="44"/>
        <v>0</v>
      </c>
      <c r="H182" s="854"/>
      <c r="I182" s="95"/>
    </row>
    <row r="183" spans="1:9" ht="13.5" x14ac:dyDescent="0.2">
      <c r="A183" s="231" t="s">
        <v>616</v>
      </c>
      <c r="B183" s="135">
        <f t="shared" ref="B183:G183" si="45">B182</f>
        <v>29794572551</v>
      </c>
      <c r="C183" s="135">
        <f t="shared" si="45"/>
        <v>62999361594.5</v>
      </c>
      <c r="D183" s="135">
        <f t="shared" ref="D183:E183" si="46">D182</f>
        <v>-25804734986.879997</v>
      </c>
      <c r="E183" s="135">
        <f t="shared" si="46"/>
        <v>-43536413002.709999</v>
      </c>
      <c r="F183" s="135">
        <f t="shared" si="45"/>
        <v>0</v>
      </c>
      <c r="G183" s="860">
        <f t="shared" si="45"/>
        <v>0</v>
      </c>
      <c r="H183" s="854"/>
      <c r="I183" s="95"/>
    </row>
    <row r="184" spans="1:9" ht="16.5" thickBot="1" x14ac:dyDescent="0.25">
      <c r="A184" s="232" t="s">
        <v>617</v>
      </c>
      <c r="B184" s="137">
        <f t="shared" ref="B184:G184" si="47">SUM(B146,B164,B169,B178,B183)</f>
        <v>62804243282</v>
      </c>
      <c r="C184" s="137">
        <f t="shared" si="47"/>
        <v>-61774041352.329971</v>
      </c>
      <c r="D184" s="137">
        <f t="shared" ref="D184:E184" si="48">SUM(D146,D164,D169,D178,D183)</f>
        <v>6151273919.4399986</v>
      </c>
      <c r="E184" s="137">
        <f t="shared" si="48"/>
        <v>-2943628735.7799911</v>
      </c>
      <c r="F184" s="137">
        <f t="shared" si="47"/>
        <v>40000000000</v>
      </c>
      <c r="G184" s="864">
        <f t="shared" si="47"/>
        <v>40000000000</v>
      </c>
      <c r="H184" s="854"/>
      <c r="I184" s="94"/>
    </row>
    <row r="185" spans="1:9" ht="13.5" thickTop="1" x14ac:dyDescent="0.2">
      <c r="A185" s="102"/>
      <c r="B185" s="113"/>
      <c r="C185" s="113"/>
      <c r="D185" s="113"/>
      <c r="E185" s="113"/>
      <c r="F185" s="113"/>
      <c r="G185" s="113"/>
      <c r="H185" s="113" t="str">
        <f>IF(B185=0," ",IF(B185&gt;0,ROUND(F185/B185*100,1)))</f>
        <v xml:space="preserve"> </v>
      </c>
      <c r="I185" s="94"/>
    </row>
    <row r="186" spans="1:9" ht="13.5" hidden="1" thickBot="1" x14ac:dyDescent="0.25">
      <c r="A186" s="271" t="s">
        <v>841</v>
      </c>
      <c r="B186" s="138">
        <f t="shared" ref="B186:G186" si="49">B122+B184</f>
        <v>0</v>
      </c>
      <c r="C186" s="138">
        <f t="shared" si="49"/>
        <v>1.068115234375E-4</v>
      </c>
      <c r="D186" s="138">
        <f t="shared" ref="D186:E186" si="50">D122+D184</f>
        <v>5.7220458984375E-5</v>
      </c>
      <c r="E186" s="138">
        <f t="shared" si="50"/>
        <v>3.814697265625E-5</v>
      </c>
      <c r="F186" s="138">
        <f t="shared" si="49"/>
        <v>0</v>
      </c>
      <c r="G186" s="138">
        <f t="shared" si="49"/>
        <v>0</v>
      </c>
      <c r="H186" s="288" t="str">
        <f t="shared" ref="H186" si="51">IF(F186=0," ",IF(F186&gt;0,ROUND(G186/F186*100,1)))</f>
        <v xml:space="preserve"> </v>
      </c>
      <c r="I186" s="94"/>
    </row>
    <row r="187" spans="1:9" hidden="1" x14ac:dyDescent="0.2">
      <c r="A187" s="14"/>
      <c r="B187" s="15"/>
      <c r="C187" s="15"/>
      <c r="D187" s="15"/>
      <c r="E187" s="15"/>
      <c r="F187" s="15"/>
      <c r="G187" s="19"/>
      <c r="H187" s="16"/>
    </row>
    <row r="188" spans="1:9" x14ac:dyDescent="0.2">
      <c r="A188" s="8" t="s">
        <v>843</v>
      </c>
      <c r="B188" s="4"/>
      <c r="C188" s="4"/>
      <c r="D188" s="4"/>
      <c r="E188" s="4"/>
      <c r="G188" s="18"/>
      <c r="H188" s="13"/>
    </row>
    <row r="189" spans="1:9" x14ac:dyDescent="0.2">
      <c r="A189" s="371" t="s">
        <v>965</v>
      </c>
      <c r="B189" s="18"/>
      <c r="C189" s="18"/>
      <c r="D189" s="18"/>
      <c r="E189" s="18"/>
      <c r="F189" s="18"/>
      <c r="G189" s="291"/>
      <c r="H189" s="19" t="str">
        <f>IF(B189=0," ",IF(B189&gt;0,ROUND(F189/B189*100,1)))</f>
        <v xml:space="preserve"> </v>
      </c>
      <c r="I189" s="4"/>
    </row>
    <row r="190" spans="1:9" ht="17.25" customHeight="1" x14ac:dyDescent="0.2">
      <c r="A190"/>
      <c r="B190"/>
      <c r="C190"/>
      <c r="D190"/>
      <c r="E190"/>
      <c r="F190"/>
      <c r="G190" s="291"/>
      <c r="H190"/>
      <c r="I190" s="98"/>
    </row>
    <row r="191" spans="1:9" ht="17.25" customHeight="1" x14ac:dyDescent="0.2">
      <c r="A191"/>
      <c r="B191"/>
      <c r="C191"/>
      <c r="D191"/>
      <c r="E191"/>
      <c r="F191"/>
      <c r="G191" s="18"/>
      <c r="H191"/>
      <c r="I191" s="98"/>
    </row>
    <row r="192" spans="1:9" x14ac:dyDescent="0.2">
      <c r="A192" s="17"/>
      <c r="B192" s="18"/>
      <c r="C192" s="18"/>
      <c r="D192" s="18"/>
      <c r="E192" s="18"/>
      <c r="F192" s="18"/>
      <c r="G192" s="18"/>
      <c r="H192" s="19"/>
      <c r="I192" s="4"/>
    </row>
    <row r="193" spans="1:9" s="178" customFormat="1" x14ac:dyDescent="0.2">
      <c r="A193" s="17"/>
      <c r="B193" s="18"/>
      <c r="C193" s="18"/>
      <c r="D193" s="18"/>
      <c r="E193" s="18"/>
      <c r="F193" s="18"/>
      <c r="G193" s="18"/>
      <c r="H193" s="19"/>
      <c r="I193" s="4"/>
    </row>
    <row r="194" spans="1:9" s="178" customFormat="1" x14ac:dyDescent="0.2">
      <c r="A194" s="17"/>
      <c r="B194" s="18"/>
      <c r="C194" s="18"/>
      <c r="D194" s="18"/>
      <c r="E194" s="18"/>
      <c r="F194" s="18"/>
      <c r="G194" s="19"/>
      <c r="H194" s="19"/>
      <c r="I194" s="4"/>
    </row>
    <row r="195" spans="1:9" s="178" customFormat="1" x14ac:dyDescent="0.2">
      <c r="A195" s="17"/>
      <c r="B195" s="3"/>
      <c r="C195" s="3"/>
      <c r="D195" s="3"/>
      <c r="E195" s="3"/>
      <c r="F195" s="3"/>
      <c r="G195" s="19"/>
      <c r="H195" s="3"/>
      <c r="I195" s="3"/>
    </row>
    <row r="196" spans="1:9" s="178" customFormat="1" x14ac:dyDescent="0.2">
      <c r="A196" s="20"/>
      <c r="B196" s="3"/>
      <c r="C196" s="3"/>
      <c r="D196" s="3"/>
      <c r="E196" s="3"/>
      <c r="F196" s="3"/>
      <c r="G196" s="19"/>
      <c r="H196" s="3"/>
      <c r="I196" s="3"/>
    </row>
    <row r="197" spans="1:9" s="178" customFormat="1" x14ac:dyDescent="0.2">
      <c r="A197" s="17"/>
      <c r="B197" s="3"/>
      <c r="C197" s="3"/>
      <c r="D197" s="3"/>
      <c r="E197" s="3"/>
      <c r="F197" s="3"/>
      <c r="G197" s="19"/>
      <c r="H197" s="3"/>
      <c r="I197" s="3"/>
    </row>
    <row r="198" spans="1:9" s="178" customFormat="1" x14ac:dyDescent="0.2">
      <c r="A198" s="20"/>
      <c r="B198" s="3"/>
      <c r="C198" s="3"/>
      <c r="D198" s="3"/>
      <c r="E198" s="3"/>
      <c r="F198" s="3"/>
      <c r="G198" s="19"/>
      <c r="H198" s="3"/>
      <c r="I198" s="3"/>
    </row>
    <row r="199" spans="1:9" s="178" customFormat="1" x14ac:dyDescent="0.2">
      <c r="A199" s="20"/>
      <c r="B199" s="3"/>
      <c r="C199" s="3"/>
      <c r="D199" s="3"/>
      <c r="E199" s="3"/>
      <c r="F199" s="3"/>
      <c r="G199" s="19"/>
      <c r="H199" s="3"/>
      <c r="I199" s="3"/>
    </row>
    <row r="200" spans="1:9" s="178" customFormat="1" x14ac:dyDescent="0.2">
      <c r="A200" s="3"/>
      <c r="B200" s="3"/>
      <c r="C200" s="3"/>
      <c r="D200" s="3"/>
      <c r="E200" s="3"/>
      <c r="F200" s="3"/>
      <c r="G200" s="292"/>
      <c r="H200" s="3"/>
      <c r="I200" s="3"/>
    </row>
    <row r="201" spans="1:9" s="178" customFormat="1" x14ac:dyDescent="0.2">
      <c r="A201" s="3"/>
      <c r="B201" s="11"/>
      <c r="C201" s="11"/>
      <c r="D201" s="11"/>
      <c r="E201" s="11"/>
      <c r="F201" s="11"/>
      <c r="G201" s="292"/>
      <c r="H201" s="3"/>
      <c r="I201" s="3"/>
    </row>
    <row r="202" spans="1:9" s="178" customFormat="1" x14ac:dyDescent="0.2">
      <c r="A202" s="3"/>
      <c r="B202" s="11"/>
      <c r="C202" s="11"/>
      <c r="D202" s="11"/>
      <c r="E202" s="11"/>
      <c r="F202" s="11"/>
      <c r="G202" s="19"/>
      <c r="H202" s="3"/>
      <c r="I202" s="3"/>
    </row>
    <row r="203" spans="1:9" s="178" customFormat="1" x14ac:dyDescent="0.2">
      <c r="A203" s="3"/>
      <c r="B203" s="3"/>
      <c r="C203" s="3"/>
      <c r="D203" s="3"/>
      <c r="E203" s="3"/>
      <c r="F203" s="3"/>
      <c r="G203" s="19"/>
      <c r="H203" s="3"/>
      <c r="I203" s="3"/>
    </row>
    <row r="204" spans="1:9" s="178" customFormat="1" x14ac:dyDescent="0.2">
      <c r="A204" s="3"/>
      <c r="B204" s="3"/>
      <c r="C204" s="3"/>
      <c r="D204" s="3"/>
      <c r="E204" s="3"/>
      <c r="F204" s="3"/>
      <c r="G204" s="19"/>
      <c r="H204" s="3"/>
      <c r="I204" s="3"/>
    </row>
    <row r="205" spans="1:9" s="178" customFormat="1" x14ac:dyDescent="0.2">
      <c r="A205" s="3"/>
      <c r="B205" s="3"/>
      <c r="C205" s="3"/>
      <c r="D205" s="3"/>
      <c r="E205" s="3"/>
      <c r="F205" s="3"/>
      <c r="G205" s="19"/>
      <c r="H205" s="3"/>
      <c r="I205" s="3"/>
    </row>
    <row r="206" spans="1:9" s="178" customFormat="1" x14ac:dyDescent="0.2">
      <c r="A206" s="3"/>
      <c r="B206" s="3"/>
      <c r="C206" s="3"/>
      <c r="D206" s="3"/>
      <c r="E206" s="3"/>
      <c r="F206" s="3"/>
      <c r="G206" s="19"/>
      <c r="H206" s="3"/>
      <c r="I206" s="3"/>
    </row>
    <row r="207" spans="1:9" s="178" customFormat="1" x14ac:dyDescent="0.2">
      <c r="A207" s="3"/>
      <c r="B207" s="3"/>
      <c r="C207" s="3"/>
      <c r="D207" s="3"/>
      <c r="E207" s="3"/>
      <c r="F207" s="3"/>
      <c r="G207" s="19"/>
      <c r="H207" s="3"/>
      <c r="I207" s="3"/>
    </row>
    <row r="208" spans="1:9" s="178" customFormat="1" x14ac:dyDescent="0.2">
      <c r="A208" s="3"/>
      <c r="B208" s="3"/>
      <c r="C208" s="3"/>
      <c r="D208" s="3"/>
      <c r="E208" s="3"/>
      <c r="F208" s="3"/>
      <c r="G208" s="19"/>
      <c r="H208" s="3"/>
      <c r="I208" s="3"/>
    </row>
    <row r="209" spans="7:7" x14ac:dyDescent="0.2">
      <c r="G209" s="19"/>
    </row>
    <row r="210" spans="7:7" x14ac:dyDescent="0.2">
      <c r="G210" s="19"/>
    </row>
    <row r="211" spans="7:7" x14ac:dyDescent="0.2">
      <c r="G211" s="19"/>
    </row>
    <row r="212" spans="7:7" x14ac:dyDescent="0.2">
      <c r="G212" s="19"/>
    </row>
    <row r="213" spans="7:7" x14ac:dyDescent="0.2">
      <c r="G213" s="19"/>
    </row>
    <row r="214" spans="7:7" x14ac:dyDescent="0.2">
      <c r="G214" s="19"/>
    </row>
    <row r="215" spans="7:7" x14ac:dyDescent="0.2">
      <c r="G215" s="19"/>
    </row>
    <row r="216" spans="7:7" x14ac:dyDescent="0.2">
      <c r="G216" s="19"/>
    </row>
    <row r="217" spans="7:7" x14ac:dyDescent="0.2">
      <c r="G217" s="19"/>
    </row>
    <row r="218" spans="7:7" x14ac:dyDescent="0.2">
      <c r="G218" s="19"/>
    </row>
    <row r="219" spans="7:7" x14ac:dyDescent="0.2">
      <c r="G219" s="19"/>
    </row>
    <row r="220" spans="7:7" x14ac:dyDescent="0.2">
      <c r="G220" s="19"/>
    </row>
    <row r="221" spans="7:7" x14ac:dyDescent="0.2">
      <c r="G221" s="19"/>
    </row>
    <row r="222" spans="7:7" x14ac:dyDescent="0.2">
      <c r="G222" s="19"/>
    </row>
    <row r="223" spans="7:7" x14ac:dyDescent="0.2">
      <c r="G223" s="19"/>
    </row>
    <row r="224" spans="7:7" x14ac:dyDescent="0.2">
      <c r="G224" s="19"/>
    </row>
    <row r="225" spans="7:7" x14ac:dyDescent="0.2">
      <c r="G225" s="19"/>
    </row>
    <row r="226" spans="7:7" x14ac:dyDescent="0.2">
      <c r="G226" s="19"/>
    </row>
    <row r="227" spans="7:7" x14ac:dyDescent="0.2">
      <c r="G227" s="19"/>
    </row>
    <row r="228" spans="7:7" x14ac:dyDescent="0.2">
      <c r="G228" s="19"/>
    </row>
    <row r="229" spans="7:7" x14ac:dyDescent="0.2">
      <c r="G229" s="19"/>
    </row>
    <row r="230" spans="7:7" x14ac:dyDescent="0.2">
      <c r="G230" s="19"/>
    </row>
    <row r="231" spans="7:7" x14ac:dyDescent="0.2">
      <c r="G231" s="19"/>
    </row>
    <row r="232" spans="7:7" x14ac:dyDescent="0.2">
      <c r="G232" s="19"/>
    </row>
    <row r="233" spans="7:7" x14ac:dyDescent="0.2">
      <c r="G233" s="19"/>
    </row>
    <row r="234" spans="7:7" x14ac:dyDescent="0.2">
      <c r="G234" s="19"/>
    </row>
    <row r="235" spans="7:7" x14ac:dyDescent="0.2">
      <c r="G235" s="19"/>
    </row>
    <row r="236" spans="7:7" x14ac:dyDescent="0.2">
      <c r="G236" s="19"/>
    </row>
    <row r="237" spans="7:7" x14ac:dyDescent="0.2">
      <c r="G237" s="19"/>
    </row>
    <row r="238" spans="7:7" x14ac:dyDescent="0.2">
      <c r="G238" s="19"/>
    </row>
    <row r="239" spans="7:7" x14ac:dyDescent="0.2">
      <c r="G239" s="19"/>
    </row>
    <row r="240" spans="7:7" x14ac:dyDescent="0.2">
      <c r="G240" s="19"/>
    </row>
    <row r="241" spans="7:7" x14ac:dyDescent="0.2">
      <c r="G241" s="19"/>
    </row>
    <row r="242" spans="7:7" x14ac:dyDescent="0.2">
      <c r="G242" s="19"/>
    </row>
    <row r="243" spans="7:7" x14ac:dyDescent="0.2">
      <c r="G243" s="19"/>
    </row>
    <row r="244" spans="7:7" x14ac:dyDescent="0.2">
      <c r="G244" s="19"/>
    </row>
    <row r="245" spans="7:7" x14ac:dyDescent="0.2">
      <c r="G245" s="19"/>
    </row>
    <row r="246" spans="7:7" x14ac:dyDescent="0.2">
      <c r="G246" s="19"/>
    </row>
    <row r="247" spans="7:7" x14ac:dyDescent="0.2">
      <c r="G247" s="19"/>
    </row>
    <row r="248" spans="7:7" x14ac:dyDescent="0.2">
      <c r="G248" s="19"/>
    </row>
    <row r="249" spans="7:7" x14ac:dyDescent="0.2">
      <c r="G249" s="19"/>
    </row>
    <row r="250" spans="7:7" x14ac:dyDescent="0.2">
      <c r="G250" s="19"/>
    </row>
    <row r="251" spans="7:7" x14ac:dyDescent="0.2">
      <c r="G251" s="293"/>
    </row>
    <row r="252" spans="7:7" x14ac:dyDescent="0.2">
      <c r="G252" s="294"/>
    </row>
    <row r="253" spans="7:7" x14ac:dyDescent="0.2">
      <c r="G253" s="294"/>
    </row>
    <row r="254" spans="7:7" x14ac:dyDescent="0.2">
      <c r="G254" s="290"/>
    </row>
    <row r="255" spans="7:7" x14ac:dyDescent="0.2">
      <c r="G255" s="286"/>
    </row>
    <row r="256" spans="7:7" x14ac:dyDescent="0.2">
      <c r="G256" s="286"/>
    </row>
    <row r="257" spans="7:7" x14ac:dyDescent="0.2">
      <c r="G257" s="286"/>
    </row>
    <row r="258" spans="7:7" x14ac:dyDescent="0.2">
      <c r="G258" s="286"/>
    </row>
    <row r="259" spans="7:7" x14ac:dyDescent="0.2">
      <c r="G259" s="286"/>
    </row>
    <row r="260" spans="7:7" x14ac:dyDescent="0.2">
      <c r="G260" s="286"/>
    </row>
    <row r="261" spans="7:7" x14ac:dyDescent="0.2">
      <c r="G261" s="286"/>
    </row>
    <row r="262" spans="7:7" x14ac:dyDescent="0.2">
      <c r="G262" s="286"/>
    </row>
    <row r="263" spans="7:7" x14ac:dyDescent="0.2">
      <c r="G263" s="286"/>
    </row>
    <row r="264" spans="7:7" x14ac:dyDescent="0.2">
      <c r="G264" s="286"/>
    </row>
    <row r="265" spans="7:7" x14ac:dyDescent="0.2">
      <c r="G265" s="286"/>
    </row>
    <row r="266" spans="7:7" x14ac:dyDescent="0.2">
      <c r="G266" s="286"/>
    </row>
    <row r="267" spans="7:7" x14ac:dyDescent="0.2">
      <c r="G267" s="286"/>
    </row>
    <row r="268" spans="7:7" x14ac:dyDescent="0.2">
      <c r="G268" s="286"/>
    </row>
    <row r="269" spans="7:7" x14ac:dyDescent="0.2">
      <c r="G269" s="286"/>
    </row>
    <row r="270" spans="7:7" x14ac:dyDescent="0.2">
      <c r="G270" s="286"/>
    </row>
    <row r="271" spans="7:7" x14ac:dyDescent="0.2">
      <c r="G271" s="286"/>
    </row>
    <row r="272" spans="7:7" x14ac:dyDescent="0.2">
      <c r="G272" s="286"/>
    </row>
    <row r="273" spans="7:7" x14ac:dyDescent="0.2">
      <c r="G273" s="286"/>
    </row>
    <row r="274" spans="7:7" x14ac:dyDescent="0.2">
      <c r="G274" s="286"/>
    </row>
    <row r="275" spans="7:7" ht="13.5" x14ac:dyDescent="0.2">
      <c r="G275" s="295"/>
    </row>
    <row r="276" spans="7:7" x14ac:dyDescent="0.2">
      <c r="G276" s="286"/>
    </row>
    <row r="277" spans="7:7" x14ac:dyDescent="0.2">
      <c r="G277" s="286"/>
    </row>
    <row r="278" spans="7:7" x14ac:dyDescent="0.2">
      <c r="G278" s="286"/>
    </row>
    <row r="279" spans="7:7" x14ac:dyDescent="0.2">
      <c r="G279" s="286"/>
    </row>
    <row r="280" spans="7:7" x14ac:dyDescent="0.2">
      <c r="G280" s="286"/>
    </row>
    <row r="281" spans="7:7" x14ac:dyDescent="0.2">
      <c r="G281" s="286"/>
    </row>
    <row r="282" spans="7:7" x14ac:dyDescent="0.2">
      <c r="G282" s="286"/>
    </row>
    <row r="283" spans="7:7" x14ac:dyDescent="0.2">
      <c r="G283" s="286"/>
    </row>
    <row r="284" spans="7:7" ht="13.5" x14ac:dyDescent="0.2">
      <c r="G284" s="296"/>
    </row>
    <row r="285" spans="7:7" x14ac:dyDescent="0.2">
      <c r="G285" s="19"/>
    </row>
    <row r="286" spans="7:7" x14ac:dyDescent="0.2">
      <c r="G286" s="19"/>
    </row>
    <row r="287" spans="7:7" x14ac:dyDescent="0.2">
      <c r="G287" s="19"/>
    </row>
    <row r="288" spans="7:7" x14ac:dyDescent="0.2">
      <c r="G288" s="19"/>
    </row>
    <row r="289" spans="7:7" x14ac:dyDescent="0.2">
      <c r="G289" s="19"/>
    </row>
    <row r="290" spans="7:7" x14ac:dyDescent="0.2">
      <c r="G290" s="19"/>
    </row>
    <row r="291" spans="7:7" x14ac:dyDescent="0.2">
      <c r="G291" s="19"/>
    </row>
    <row r="292" spans="7:7" x14ac:dyDescent="0.2">
      <c r="G292" s="19"/>
    </row>
    <row r="293" spans="7:7" x14ac:dyDescent="0.2">
      <c r="G293" s="19"/>
    </row>
    <row r="294" spans="7:7" x14ac:dyDescent="0.2">
      <c r="G294" s="19"/>
    </row>
    <row r="295" spans="7:7" x14ac:dyDescent="0.2">
      <c r="G295" s="19"/>
    </row>
    <row r="296" spans="7:7" x14ac:dyDescent="0.2">
      <c r="G296" s="19"/>
    </row>
    <row r="297" spans="7:7" x14ac:dyDescent="0.2">
      <c r="G297" s="19"/>
    </row>
    <row r="298" spans="7:7" x14ac:dyDescent="0.2">
      <c r="G298" s="19"/>
    </row>
    <row r="299" spans="7:7" x14ac:dyDescent="0.2">
      <c r="G299" s="19"/>
    </row>
    <row r="300" spans="7:7" x14ac:dyDescent="0.2">
      <c r="G300" s="19"/>
    </row>
    <row r="301" spans="7:7" x14ac:dyDescent="0.2">
      <c r="G301" s="19"/>
    </row>
    <row r="302" spans="7:7" x14ac:dyDescent="0.2">
      <c r="G302" s="19"/>
    </row>
    <row r="303" spans="7:7" x14ac:dyDescent="0.2">
      <c r="G303" s="19"/>
    </row>
    <row r="304" spans="7:7" x14ac:dyDescent="0.2">
      <c r="G304" s="19"/>
    </row>
    <row r="305" spans="7:7" x14ac:dyDescent="0.2">
      <c r="G305" s="19"/>
    </row>
    <row r="306" spans="7:7" x14ac:dyDescent="0.2">
      <c r="G306" s="19"/>
    </row>
    <row r="307" spans="7:7" x14ac:dyDescent="0.2">
      <c r="G307" s="19"/>
    </row>
    <row r="308" spans="7:7" x14ac:dyDescent="0.2">
      <c r="G308" s="19"/>
    </row>
    <row r="309" spans="7:7" x14ac:dyDescent="0.2">
      <c r="G309" s="19"/>
    </row>
    <row r="310" spans="7:7" x14ac:dyDescent="0.2">
      <c r="G310" s="19"/>
    </row>
    <row r="311" spans="7:7" x14ac:dyDescent="0.2">
      <c r="G311" s="19"/>
    </row>
    <row r="312" spans="7:7" x14ac:dyDescent="0.2">
      <c r="G312" s="19"/>
    </row>
    <row r="313" spans="7:7" x14ac:dyDescent="0.2">
      <c r="G313" s="19"/>
    </row>
    <row r="314" spans="7:7" x14ac:dyDescent="0.2">
      <c r="G314" s="19"/>
    </row>
    <row r="315" spans="7:7" x14ac:dyDescent="0.2">
      <c r="G315" s="19"/>
    </row>
    <row r="316" spans="7:7" x14ac:dyDescent="0.2">
      <c r="G316" s="19"/>
    </row>
    <row r="317" spans="7:7" x14ac:dyDescent="0.2">
      <c r="G317" s="19"/>
    </row>
    <row r="318" spans="7:7" x14ac:dyDescent="0.2">
      <c r="G318" s="19"/>
    </row>
    <row r="319" spans="7:7" x14ac:dyDescent="0.2">
      <c r="G319" s="19"/>
    </row>
    <row r="320" spans="7:7" x14ac:dyDescent="0.2">
      <c r="G320" s="19"/>
    </row>
    <row r="321" spans="7:7" x14ac:dyDescent="0.2">
      <c r="G321" s="19"/>
    </row>
    <row r="322" spans="7:7" x14ac:dyDescent="0.2">
      <c r="G322" s="19"/>
    </row>
    <row r="323" spans="7:7" x14ac:dyDescent="0.2">
      <c r="G323" s="19"/>
    </row>
    <row r="324" spans="7:7" x14ac:dyDescent="0.2">
      <c r="G324" s="19"/>
    </row>
    <row r="325" spans="7:7" x14ac:dyDescent="0.2">
      <c r="G325" s="19"/>
    </row>
    <row r="326" spans="7:7" x14ac:dyDescent="0.2">
      <c r="G326" s="19"/>
    </row>
    <row r="327" spans="7:7" x14ac:dyDescent="0.2">
      <c r="G327" s="19"/>
    </row>
    <row r="328" spans="7:7" x14ac:dyDescent="0.2">
      <c r="G328" s="19"/>
    </row>
    <row r="329" spans="7:7" x14ac:dyDescent="0.2">
      <c r="G329" s="19"/>
    </row>
    <row r="330" spans="7:7" x14ac:dyDescent="0.2">
      <c r="G330" s="19"/>
    </row>
    <row r="331" spans="7:7" x14ac:dyDescent="0.2">
      <c r="G331" s="19"/>
    </row>
    <row r="332" spans="7:7" x14ac:dyDescent="0.2">
      <c r="G332" s="19"/>
    </row>
    <row r="333" spans="7:7" x14ac:dyDescent="0.2">
      <c r="G333" s="19"/>
    </row>
    <row r="334" spans="7:7" x14ac:dyDescent="0.2">
      <c r="G334" s="19"/>
    </row>
    <row r="335" spans="7:7" x14ac:dyDescent="0.2">
      <c r="G335" s="19"/>
    </row>
    <row r="336" spans="7:7" x14ac:dyDescent="0.2">
      <c r="G336" s="19"/>
    </row>
    <row r="337" spans="7:7" x14ac:dyDescent="0.2">
      <c r="G337" s="19"/>
    </row>
    <row r="338" spans="7:7" x14ac:dyDescent="0.2">
      <c r="G338" s="19"/>
    </row>
    <row r="339" spans="7:7" x14ac:dyDescent="0.2">
      <c r="G339" s="19"/>
    </row>
    <row r="340" spans="7:7" x14ac:dyDescent="0.2">
      <c r="G340" s="19"/>
    </row>
    <row r="341" spans="7:7" x14ac:dyDescent="0.2">
      <c r="G341" s="19"/>
    </row>
    <row r="342" spans="7:7" x14ac:dyDescent="0.2">
      <c r="G342" s="19"/>
    </row>
    <row r="343" spans="7:7" x14ac:dyDescent="0.2">
      <c r="G343" s="19"/>
    </row>
    <row r="344" spans="7:7" x14ac:dyDescent="0.2">
      <c r="G344" s="19"/>
    </row>
    <row r="345" spans="7:7" x14ac:dyDescent="0.2">
      <c r="G345" s="19"/>
    </row>
    <row r="346" spans="7:7" x14ac:dyDescent="0.2">
      <c r="G346" s="19"/>
    </row>
    <row r="347" spans="7:7" x14ac:dyDescent="0.2">
      <c r="G347" s="19"/>
    </row>
    <row r="348" spans="7:7" x14ac:dyDescent="0.2">
      <c r="G348" s="19"/>
    </row>
    <row r="349" spans="7:7" x14ac:dyDescent="0.2">
      <c r="G349" s="19"/>
    </row>
    <row r="350" spans="7:7" x14ac:dyDescent="0.2">
      <c r="G350" s="19"/>
    </row>
    <row r="351" spans="7:7" x14ac:dyDescent="0.2">
      <c r="G351" s="19"/>
    </row>
    <row r="352" spans="7:7" x14ac:dyDescent="0.2">
      <c r="G352" s="19"/>
    </row>
    <row r="353" spans="7:7" x14ac:dyDescent="0.2">
      <c r="G353" s="19"/>
    </row>
    <row r="354" spans="7:7" x14ac:dyDescent="0.2">
      <c r="G354" s="19"/>
    </row>
    <row r="355" spans="7:7" x14ac:dyDescent="0.2">
      <c r="G355" s="19"/>
    </row>
    <row r="356" spans="7:7" x14ac:dyDescent="0.2">
      <c r="G356" s="19"/>
    </row>
    <row r="357" spans="7:7" x14ac:dyDescent="0.2">
      <c r="G357" s="19"/>
    </row>
    <row r="358" spans="7:7" x14ac:dyDescent="0.2">
      <c r="G358" s="19"/>
    </row>
    <row r="359" spans="7:7" x14ac:dyDescent="0.2">
      <c r="G359" s="19"/>
    </row>
    <row r="360" spans="7:7" x14ac:dyDescent="0.2">
      <c r="G360" s="19"/>
    </row>
    <row r="361" spans="7:7" x14ac:dyDescent="0.2">
      <c r="G361" s="19"/>
    </row>
    <row r="362" spans="7:7" x14ac:dyDescent="0.2">
      <c r="G362" s="19"/>
    </row>
    <row r="363" spans="7:7" x14ac:dyDescent="0.2">
      <c r="G363" s="19"/>
    </row>
    <row r="364" spans="7:7" x14ac:dyDescent="0.2">
      <c r="G364" s="19"/>
    </row>
    <row r="365" spans="7:7" x14ac:dyDescent="0.2">
      <c r="G365" s="19"/>
    </row>
    <row r="366" spans="7:7" x14ac:dyDescent="0.2">
      <c r="G366" s="19"/>
    </row>
    <row r="367" spans="7:7" x14ac:dyDescent="0.2">
      <c r="G367" s="19"/>
    </row>
    <row r="368" spans="7:7" x14ac:dyDescent="0.2">
      <c r="G368" s="19"/>
    </row>
    <row r="369" spans="7:7" x14ac:dyDescent="0.2">
      <c r="G369" s="19"/>
    </row>
    <row r="370" spans="7:7" x14ac:dyDescent="0.2">
      <c r="G370" s="19"/>
    </row>
    <row r="371" spans="7:7" x14ac:dyDescent="0.2">
      <c r="G371" s="19"/>
    </row>
    <row r="372" spans="7:7" x14ac:dyDescent="0.2">
      <c r="G372" s="19"/>
    </row>
    <row r="373" spans="7:7" x14ac:dyDescent="0.2">
      <c r="G373" s="19"/>
    </row>
    <row r="374" spans="7:7" x14ac:dyDescent="0.2">
      <c r="G374" s="19"/>
    </row>
    <row r="375" spans="7:7" x14ac:dyDescent="0.2">
      <c r="G375" s="19"/>
    </row>
    <row r="376" spans="7:7" x14ac:dyDescent="0.2">
      <c r="G376" s="19"/>
    </row>
    <row r="377" spans="7:7" x14ac:dyDescent="0.2">
      <c r="G377" s="19"/>
    </row>
    <row r="378" spans="7:7" x14ac:dyDescent="0.2">
      <c r="G378" s="19"/>
    </row>
    <row r="379" spans="7:7" x14ac:dyDescent="0.2">
      <c r="G379" s="19"/>
    </row>
    <row r="380" spans="7:7" x14ac:dyDescent="0.2">
      <c r="G380" s="19"/>
    </row>
    <row r="381" spans="7:7" x14ac:dyDescent="0.2">
      <c r="G381" s="19"/>
    </row>
    <row r="382" spans="7:7" x14ac:dyDescent="0.2">
      <c r="G382" s="19"/>
    </row>
    <row r="383" spans="7:7" x14ac:dyDescent="0.2">
      <c r="G383" s="19"/>
    </row>
    <row r="384" spans="7:7" x14ac:dyDescent="0.2">
      <c r="G384" s="19"/>
    </row>
    <row r="385" spans="7:7" x14ac:dyDescent="0.2">
      <c r="G385" s="19"/>
    </row>
    <row r="386" spans="7:7" x14ac:dyDescent="0.2">
      <c r="G386" s="19"/>
    </row>
    <row r="387" spans="7:7" x14ac:dyDescent="0.2">
      <c r="G387" s="19"/>
    </row>
    <row r="388" spans="7:7" x14ac:dyDescent="0.2">
      <c r="G388" s="19"/>
    </row>
    <row r="389" spans="7:7" x14ac:dyDescent="0.2">
      <c r="G389" s="19"/>
    </row>
    <row r="390" spans="7:7" x14ac:dyDescent="0.2">
      <c r="G390" s="19"/>
    </row>
    <row r="391" spans="7:7" x14ac:dyDescent="0.2">
      <c r="G391" s="19"/>
    </row>
    <row r="392" spans="7:7" x14ac:dyDescent="0.2">
      <c r="G392" s="19"/>
    </row>
    <row r="393" spans="7:7" x14ac:dyDescent="0.2">
      <c r="G393" s="19"/>
    </row>
    <row r="394" spans="7:7" x14ac:dyDescent="0.2">
      <c r="G394" s="19"/>
    </row>
    <row r="395" spans="7:7" x14ac:dyDescent="0.2">
      <c r="G395" s="19"/>
    </row>
    <row r="396" spans="7:7" x14ac:dyDescent="0.2">
      <c r="G396" s="19"/>
    </row>
    <row r="397" spans="7:7" x14ac:dyDescent="0.2">
      <c r="G397" s="19"/>
    </row>
    <row r="398" spans="7:7" x14ac:dyDescent="0.2">
      <c r="G398" s="19"/>
    </row>
    <row r="399" spans="7:7" x14ac:dyDescent="0.2">
      <c r="G399" s="19"/>
    </row>
    <row r="400" spans="7:7" x14ac:dyDescent="0.2">
      <c r="G400" s="19"/>
    </row>
    <row r="401" spans="7:7" x14ac:dyDescent="0.2">
      <c r="G401" s="19"/>
    </row>
    <row r="402" spans="7:7" x14ac:dyDescent="0.2">
      <c r="G402" s="19"/>
    </row>
    <row r="403" spans="7:7" x14ac:dyDescent="0.2">
      <c r="G403" s="19"/>
    </row>
    <row r="404" spans="7:7" x14ac:dyDescent="0.2">
      <c r="G404" s="19"/>
    </row>
  </sheetData>
  <mergeCells count="2">
    <mergeCell ref="A3:H3"/>
    <mergeCell ref="A4:H4"/>
  </mergeCells>
  <conditionalFormatting sqref="F10">
    <cfRule type="cellIs" dxfId="6" priority="5" stopIfTrue="1" operator="notEqual">
      <formula>SUM($F$11:$F$15)</formula>
    </cfRule>
  </conditionalFormatting>
  <conditionalFormatting sqref="F16">
    <cfRule type="cellIs" dxfId="5" priority="6" stopIfTrue="1" operator="notEqual">
      <formula>SUM($F$17:$F$25)</formula>
    </cfRule>
  </conditionalFormatting>
  <conditionalFormatting sqref="G255">
    <cfRule type="cellIs" dxfId="4" priority="3" stopIfTrue="1" operator="notEqual">
      <formula>SUM($F$11:$F$15)</formula>
    </cfRule>
  </conditionalFormatting>
  <conditionalFormatting sqref="G261">
    <cfRule type="cellIs" dxfId="3" priority="4" stopIfTrue="1" operator="notEqual">
      <formula>SUM($F$17:$F$25)</formula>
    </cfRule>
  </conditionalFormatting>
  <conditionalFormatting sqref="G10">
    <cfRule type="cellIs" dxfId="2" priority="1" stopIfTrue="1" operator="notEqual">
      <formula>SUM($G$11:$G$15)</formula>
    </cfRule>
  </conditionalFormatting>
  <conditionalFormatting sqref="G16">
    <cfRule type="cellIs" dxfId="1" priority="2" stopIfTrue="1" operator="notEqual">
      <formula>SUM($G$17:$G$25)</formula>
    </cfRule>
  </conditionalFormatting>
  <printOptions horizontalCentered="1"/>
  <pageMargins left="0.78740157480314965" right="0.47244094488188981" top="0.70866141732283472" bottom="0.39370078740157483" header="0.43307086614173229" footer="0.31496062992125984"/>
  <pageSetup paperSize="9" scale="73" firstPageNumber="4" fitToHeight="0" orientation="landscape" useFirstPageNumber="1" r:id="rId1"/>
  <headerFooter alignWithMargins="0">
    <oddHeader>&amp;R&amp;"Times New Roman CE,Obyčejné"Tabulka č. 1
strana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tabColor rgb="FF0070C0"/>
    <pageSetUpPr fitToPage="1"/>
  </sheetPr>
  <dimension ref="A1:L209"/>
  <sheetViews>
    <sheetView zoomScaleNormal="100" workbookViewId="0">
      <pane ySplit="8" topLeftCell="A174" activePane="bottomLeft" state="frozen"/>
      <selection pane="bottomLeft" activeCell="K186" sqref="K186"/>
    </sheetView>
  </sheetViews>
  <sheetFormatPr defaultRowHeight="12.75" x14ac:dyDescent="0.2"/>
  <cols>
    <col min="1" max="1" width="62.7109375" style="6" customWidth="1"/>
    <col min="2" max="5" width="18" style="3" customWidth="1"/>
    <col min="6" max="6" width="17.7109375" style="3" customWidth="1"/>
    <col min="7" max="7" width="18" style="3" customWidth="1"/>
    <col min="8" max="8" width="10.42578125" style="3" customWidth="1"/>
    <col min="9" max="9" width="2.7109375" style="3" customWidth="1"/>
    <col min="10" max="10" width="1.85546875" style="3" customWidth="1"/>
    <col min="11" max="16384" width="9.140625" style="3"/>
  </cols>
  <sheetData>
    <row r="1" spans="1:10" x14ac:dyDescent="0.2">
      <c r="A1" s="2" t="s">
        <v>878</v>
      </c>
    </row>
    <row r="3" spans="1:10" ht="18.75" customHeight="1" x14ac:dyDescent="0.2">
      <c r="A3" s="963" t="s">
        <v>143</v>
      </c>
      <c r="B3" s="963"/>
      <c r="C3" s="963"/>
      <c r="D3" s="963"/>
      <c r="E3" s="963"/>
      <c r="F3" s="963"/>
      <c r="G3" s="963"/>
      <c r="H3" s="963"/>
    </row>
    <row r="4" spans="1:10" x14ac:dyDescent="0.2">
      <c r="A4" s="965" t="s">
        <v>68</v>
      </c>
      <c r="B4" s="965"/>
      <c r="C4" s="965"/>
      <c r="D4" s="965"/>
      <c r="E4" s="965"/>
      <c r="F4" s="965"/>
      <c r="G4" s="965"/>
      <c r="H4" s="965"/>
      <c r="J4" s="4"/>
    </row>
    <row r="5" spans="1:10" ht="13.5" thickBot="1" x14ac:dyDescent="0.25">
      <c r="A5" s="75"/>
      <c r="B5" s="4"/>
      <c r="C5" s="4"/>
      <c r="D5" s="4"/>
      <c r="E5" s="4"/>
      <c r="G5" s="92" t="s">
        <v>64</v>
      </c>
      <c r="H5" s="92"/>
      <c r="I5" s="4"/>
      <c r="J5" s="4"/>
    </row>
    <row r="6" spans="1:10" ht="19.5" customHeight="1" thickTop="1" x14ac:dyDescent="0.2">
      <c r="A6" s="224"/>
      <c r="B6" s="148"/>
      <c r="C6" s="200"/>
      <c r="D6" s="142"/>
      <c r="E6" s="142"/>
      <c r="F6" s="142" t="s">
        <v>351</v>
      </c>
      <c r="G6" s="142" t="s">
        <v>876</v>
      </c>
      <c r="H6" s="143" t="s">
        <v>348</v>
      </c>
      <c r="I6" s="21"/>
      <c r="J6" s="22"/>
    </row>
    <row r="7" spans="1:10" x14ac:dyDescent="0.2">
      <c r="A7" s="205" t="s">
        <v>493</v>
      </c>
      <c r="B7" s="144" t="s">
        <v>224</v>
      </c>
      <c r="C7" s="198" t="s">
        <v>224</v>
      </c>
      <c r="D7" s="198" t="s">
        <v>224</v>
      </c>
      <c r="E7" s="144" t="s">
        <v>875</v>
      </c>
      <c r="F7" s="144" t="s">
        <v>349</v>
      </c>
      <c r="G7" s="144" t="s">
        <v>17</v>
      </c>
      <c r="H7" s="145" t="s">
        <v>877</v>
      </c>
      <c r="I7" s="23"/>
      <c r="J7" s="22"/>
    </row>
    <row r="8" spans="1:10" ht="13.5" thickBot="1" x14ac:dyDescent="0.25">
      <c r="A8" s="225"/>
      <c r="B8" s="146">
        <v>2015</v>
      </c>
      <c r="C8" s="199">
        <v>2016</v>
      </c>
      <c r="D8" s="199">
        <v>2017</v>
      </c>
      <c r="E8" s="146">
        <v>2018</v>
      </c>
      <c r="F8" s="146">
        <v>2019</v>
      </c>
      <c r="G8" s="146">
        <v>2020</v>
      </c>
      <c r="H8" s="147">
        <v>2019</v>
      </c>
      <c r="I8" s="24"/>
      <c r="J8" s="22"/>
    </row>
    <row r="9" spans="1:10" x14ac:dyDescent="0.2">
      <c r="A9" s="210" t="s">
        <v>618</v>
      </c>
      <c r="B9" s="139">
        <v>36704548914</v>
      </c>
      <c r="C9" s="139">
        <v>40299239323.489998</v>
      </c>
      <c r="D9" s="139">
        <v>38466378930.709999</v>
      </c>
      <c r="E9" s="139">
        <v>41583061119.629997</v>
      </c>
      <c r="F9" s="183">
        <v>43307833700</v>
      </c>
      <c r="G9" s="139">
        <v>42101526832</v>
      </c>
      <c r="H9" s="140">
        <f>IF(F9=0," ",IF(F9&gt;0,ROUND(G9/F9*100,1)))</f>
        <v>97.2</v>
      </c>
    </row>
    <row r="10" spans="1:10" ht="25.5" x14ac:dyDescent="0.2">
      <c r="A10" s="210" t="s">
        <v>844</v>
      </c>
      <c r="B10" s="139">
        <v>2035261024</v>
      </c>
      <c r="C10" s="139">
        <v>2627961175.3899999</v>
      </c>
      <c r="D10" s="139">
        <v>2666022290.1599998</v>
      </c>
      <c r="E10" s="139">
        <v>3025672739.3099999</v>
      </c>
      <c r="F10" s="183">
        <v>2835774423</v>
      </c>
      <c r="G10" s="139">
        <v>2844993968</v>
      </c>
      <c r="H10" s="140">
        <f t="shared" ref="H10:H73" si="0">IF(F10=0," ",IF(F10&gt;0,ROUND(G10/F10*100,1)))</f>
        <v>100.3</v>
      </c>
      <c r="I10" s="25"/>
      <c r="J10" s="22"/>
    </row>
    <row r="11" spans="1:10" x14ac:dyDescent="0.2">
      <c r="A11" s="210" t="s">
        <v>619</v>
      </c>
      <c r="B11" s="139">
        <v>739434573</v>
      </c>
      <c r="C11" s="139">
        <v>779446503.02999997</v>
      </c>
      <c r="D11" s="139">
        <v>1046928337.0599999</v>
      </c>
      <c r="E11" s="139">
        <v>1229038232.8099999</v>
      </c>
      <c r="F11" s="183">
        <v>970223832</v>
      </c>
      <c r="G11" s="139">
        <v>1524398495</v>
      </c>
      <c r="H11" s="140">
        <f t="shared" si="0"/>
        <v>157.1</v>
      </c>
      <c r="I11" s="25"/>
      <c r="J11" s="22"/>
    </row>
    <row r="12" spans="1:10" x14ac:dyDescent="0.2">
      <c r="A12" s="210" t="s">
        <v>620</v>
      </c>
      <c r="B12" s="139">
        <v>4969749449</v>
      </c>
      <c r="C12" s="139">
        <v>5275381693.1599998</v>
      </c>
      <c r="D12" s="139">
        <v>5530541453.4099998</v>
      </c>
      <c r="E12" s="139">
        <v>5742156110.7600002</v>
      </c>
      <c r="F12" s="183">
        <v>5600829059</v>
      </c>
      <c r="G12" s="139">
        <v>5309523199</v>
      </c>
      <c r="H12" s="140">
        <f t="shared" si="0"/>
        <v>94.8</v>
      </c>
      <c r="I12" s="25"/>
      <c r="J12" s="22"/>
    </row>
    <row r="13" spans="1:10" x14ac:dyDescent="0.2">
      <c r="A13" s="210" t="s">
        <v>621</v>
      </c>
      <c r="B13" s="139">
        <v>0</v>
      </c>
      <c r="C13" s="139"/>
      <c r="D13" s="139"/>
      <c r="E13" s="139"/>
      <c r="F13" s="183">
        <v>0</v>
      </c>
      <c r="G13" s="139"/>
      <c r="H13" s="140" t="str">
        <f t="shared" si="0"/>
        <v xml:space="preserve"> </v>
      </c>
      <c r="I13" s="25"/>
      <c r="J13" s="22"/>
    </row>
    <row r="14" spans="1:10" x14ac:dyDescent="0.2">
      <c r="A14" s="210" t="s">
        <v>622</v>
      </c>
      <c r="B14" s="139">
        <v>815597280</v>
      </c>
      <c r="C14" s="139">
        <v>858044769.29999995</v>
      </c>
      <c r="D14" s="139">
        <v>875396428.32000005</v>
      </c>
      <c r="E14" s="139">
        <v>881842710.51999998</v>
      </c>
      <c r="F14" s="183">
        <v>982682952</v>
      </c>
      <c r="G14" s="139">
        <v>1010789000</v>
      </c>
      <c r="H14" s="140">
        <f t="shared" si="0"/>
        <v>102.9</v>
      </c>
      <c r="I14" s="25"/>
      <c r="J14" s="22"/>
    </row>
    <row r="15" spans="1:10" x14ac:dyDescent="0.2">
      <c r="A15" s="210" t="s">
        <v>623</v>
      </c>
      <c r="B15" s="139">
        <v>1245533079</v>
      </c>
      <c r="C15" s="139">
        <v>2293103711.75</v>
      </c>
      <c r="D15" s="139">
        <v>1353403086.73</v>
      </c>
      <c r="E15" s="139">
        <v>2590307255.4400001</v>
      </c>
      <c r="F15" s="183">
        <v>2908988802</v>
      </c>
      <c r="G15" s="139">
        <v>2683833798</v>
      </c>
      <c r="H15" s="140">
        <f t="shared" si="0"/>
        <v>92.3</v>
      </c>
      <c r="I15" s="25"/>
      <c r="J15" s="22"/>
    </row>
    <row r="16" spans="1:10" ht="39" customHeight="1" x14ac:dyDescent="0.2">
      <c r="A16" s="866" t="s">
        <v>624</v>
      </c>
      <c r="B16" s="867">
        <f t="shared" ref="B16" si="1">SUM(B9:B15)</f>
        <v>46510124319</v>
      </c>
      <c r="C16" s="867">
        <f>SUM(C9:C15)</f>
        <v>52133177176.119995</v>
      </c>
      <c r="D16" s="867">
        <f t="shared" ref="D16:F16" si="2">SUM(D9:D15)</f>
        <v>49938670526.389999</v>
      </c>
      <c r="E16" s="867">
        <f t="shared" si="2"/>
        <v>55052078168.469994</v>
      </c>
      <c r="F16" s="867">
        <f t="shared" si="2"/>
        <v>56606332768</v>
      </c>
      <c r="G16" s="867">
        <f t="shared" ref="G16" si="3">SUM(G9:G15)</f>
        <v>55475065292</v>
      </c>
      <c r="H16" s="140">
        <f t="shared" si="0"/>
        <v>98</v>
      </c>
      <c r="I16" s="26"/>
      <c r="J16" s="22"/>
    </row>
    <row r="17" spans="1:10" ht="32.25" customHeight="1" x14ac:dyDescent="0.2">
      <c r="A17" s="866" t="s">
        <v>625</v>
      </c>
      <c r="B17" s="867">
        <f t="shared" ref="B17" si="4">B16</f>
        <v>46510124319</v>
      </c>
      <c r="C17" s="867">
        <f>C16</f>
        <v>52133177176.119995</v>
      </c>
      <c r="D17" s="867">
        <f t="shared" ref="D17:F17" si="5">D16</f>
        <v>49938670526.389999</v>
      </c>
      <c r="E17" s="867">
        <f t="shared" si="5"/>
        <v>55052078168.469994</v>
      </c>
      <c r="F17" s="867">
        <f t="shared" si="5"/>
        <v>56606332768</v>
      </c>
      <c r="G17" s="867">
        <f t="shared" ref="G17" si="6">G16</f>
        <v>55475065292</v>
      </c>
      <c r="H17" s="140">
        <f t="shared" si="0"/>
        <v>98</v>
      </c>
      <c r="I17" s="26"/>
      <c r="J17" s="22"/>
    </row>
    <row r="18" spans="1:10" x14ac:dyDescent="0.2">
      <c r="A18" s="210" t="s">
        <v>626</v>
      </c>
      <c r="B18" s="139">
        <v>7585588835</v>
      </c>
      <c r="C18" s="139">
        <v>2929110272.27</v>
      </c>
      <c r="D18" s="139">
        <v>28827605350.57</v>
      </c>
      <c r="E18" s="139">
        <v>28918170217.98</v>
      </c>
      <c r="F18" s="139">
        <v>28194380002</v>
      </c>
      <c r="G18" s="139">
        <v>28728075000</v>
      </c>
      <c r="H18" s="140">
        <f t="shared" si="0"/>
        <v>101.9</v>
      </c>
      <c r="I18" s="25"/>
      <c r="J18" s="22"/>
    </row>
    <row r="19" spans="1:10" ht="25.5" x14ac:dyDescent="0.2">
      <c r="A19" s="210" t="s">
        <v>845</v>
      </c>
      <c r="B19" s="139">
        <v>22115499019</v>
      </c>
      <c r="C19" s="139">
        <v>2096704947.9300001</v>
      </c>
      <c r="D19" s="139">
        <v>8175445419.0799999</v>
      </c>
      <c r="E19" s="139">
        <v>11428238960.559999</v>
      </c>
      <c r="F19" s="139">
        <v>3920410289</v>
      </c>
      <c r="G19" s="139">
        <v>9234672590</v>
      </c>
      <c r="H19" s="140">
        <f t="shared" si="0"/>
        <v>235.6</v>
      </c>
      <c r="I19" s="25"/>
      <c r="J19" s="22"/>
    </row>
    <row r="20" spans="1:10" x14ac:dyDescent="0.2">
      <c r="A20" s="210" t="s">
        <v>627</v>
      </c>
      <c r="B20" s="139">
        <v>2833891172</v>
      </c>
      <c r="C20" s="139">
        <v>7108977451.7799997</v>
      </c>
      <c r="D20" s="139">
        <v>2886496875.96</v>
      </c>
      <c r="E20" s="139">
        <v>4394499788.96</v>
      </c>
      <c r="F20" s="139">
        <v>882265000</v>
      </c>
      <c r="G20" s="139">
        <v>702265000</v>
      </c>
      <c r="H20" s="140">
        <f t="shared" si="0"/>
        <v>79.599999999999994</v>
      </c>
      <c r="I20" s="25"/>
      <c r="J20" s="22"/>
    </row>
    <row r="21" spans="1:10" x14ac:dyDescent="0.2">
      <c r="A21" s="210" t="s">
        <v>628</v>
      </c>
      <c r="B21" s="139">
        <v>621648038</v>
      </c>
      <c r="C21" s="139">
        <v>662988961</v>
      </c>
      <c r="D21" s="139">
        <v>715557134.62</v>
      </c>
      <c r="E21" s="139">
        <v>745430679.55999994</v>
      </c>
      <c r="F21" s="139">
        <v>682181350</v>
      </c>
      <c r="G21" s="139">
        <v>516000000</v>
      </c>
      <c r="H21" s="140">
        <f t="shared" si="0"/>
        <v>75.599999999999994</v>
      </c>
      <c r="I21" s="25"/>
      <c r="J21" s="22"/>
    </row>
    <row r="22" spans="1:10" ht="25.5" x14ac:dyDescent="0.2">
      <c r="A22" s="210" t="s">
        <v>846</v>
      </c>
      <c r="B22" s="139">
        <v>17747880153</v>
      </c>
      <c r="C22" s="139">
        <v>22648699300.25</v>
      </c>
      <c r="D22" s="139">
        <v>2286877469.1999998</v>
      </c>
      <c r="E22" s="139">
        <v>2432118667.46</v>
      </c>
      <c r="F22" s="139">
        <v>2649870573</v>
      </c>
      <c r="G22" s="139">
        <v>2754666584</v>
      </c>
      <c r="H22" s="140">
        <f t="shared" si="0"/>
        <v>104</v>
      </c>
      <c r="I22" s="25"/>
      <c r="J22" s="22"/>
    </row>
    <row r="23" spans="1:10" x14ac:dyDescent="0.2">
      <c r="A23" s="210" t="s">
        <v>629</v>
      </c>
      <c r="B23" s="139">
        <v>5291804922</v>
      </c>
      <c r="C23" s="139">
        <v>640374977</v>
      </c>
      <c r="D23" s="139">
        <v>1927225967.78</v>
      </c>
      <c r="E23" s="139">
        <v>3821177947.6999998</v>
      </c>
      <c r="F23" s="139">
        <v>2924604421</v>
      </c>
      <c r="G23" s="139">
        <v>6462370333</v>
      </c>
      <c r="H23" s="140">
        <f t="shared" si="0"/>
        <v>221</v>
      </c>
      <c r="I23" s="25"/>
      <c r="J23" s="22"/>
    </row>
    <row r="24" spans="1:10" x14ac:dyDescent="0.2">
      <c r="A24" s="210" t="s">
        <v>630</v>
      </c>
      <c r="B24" s="139">
        <v>527512792</v>
      </c>
      <c r="C24" s="139">
        <v>532064415.94999999</v>
      </c>
      <c r="D24" s="139">
        <v>701877611.11000001</v>
      </c>
      <c r="E24" s="139">
        <v>588963385.12</v>
      </c>
      <c r="F24" s="139">
        <v>548228460</v>
      </c>
      <c r="G24" s="139">
        <v>555884784</v>
      </c>
      <c r="H24" s="140">
        <f t="shared" si="0"/>
        <v>101.4</v>
      </c>
      <c r="I24" s="25"/>
      <c r="J24" s="22"/>
    </row>
    <row r="25" spans="1:10" ht="31.5" customHeight="1" x14ac:dyDescent="0.2">
      <c r="A25" s="866" t="s">
        <v>631</v>
      </c>
      <c r="B25" s="867">
        <f t="shared" ref="B25:E25" si="7">SUM(B18:B24)</f>
        <v>56723824931</v>
      </c>
      <c r="C25" s="867">
        <f t="shared" si="7"/>
        <v>36618920326.179993</v>
      </c>
      <c r="D25" s="867">
        <f t="shared" si="7"/>
        <v>45521085828.32</v>
      </c>
      <c r="E25" s="867">
        <f t="shared" si="7"/>
        <v>52328599647.339996</v>
      </c>
      <c r="F25" s="867">
        <f>SUM(F18:F24)</f>
        <v>39801940095</v>
      </c>
      <c r="G25" s="867">
        <f>SUM(G18:G24)</f>
        <v>48953934291</v>
      </c>
      <c r="H25" s="140">
        <f t="shared" si="0"/>
        <v>123</v>
      </c>
      <c r="I25" s="25"/>
      <c r="J25" s="22"/>
    </row>
    <row r="26" spans="1:10" x14ac:dyDescent="0.2">
      <c r="A26" s="210" t="s">
        <v>632</v>
      </c>
      <c r="B26" s="139">
        <v>2634329088</v>
      </c>
      <c r="C26" s="139">
        <v>3516507791.9200001</v>
      </c>
      <c r="D26" s="139">
        <v>3042524893.0900002</v>
      </c>
      <c r="E26" s="139">
        <v>583367148.12</v>
      </c>
      <c r="F26" s="183">
        <v>257000000</v>
      </c>
      <c r="G26" s="139">
        <v>2500000</v>
      </c>
      <c r="H26" s="140">
        <f t="shared" si="0"/>
        <v>1</v>
      </c>
      <c r="I26" s="25"/>
      <c r="J26" s="22"/>
    </row>
    <row r="27" spans="1:10" x14ac:dyDescent="0.2">
      <c r="A27" s="210" t="s">
        <v>633</v>
      </c>
      <c r="B27" s="139">
        <v>84310146</v>
      </c>
      <c r="C27" s="139">
        <v>1323433977.3399999</v>
      </c>
      <c r="D27" s="139">
        <v>121012628.97</v>
      </c>
      <c r="E27" s="139">
        <v>128051401.81999999</v>
      </c>
      <c r="F27" s="183">
        <v>124287443</v>
      </c>
      <c r="G27" s="139">
        <v>134139508</v>
      </c>
      <c r="H27" s="140">
        <f t="shared" si="0"/>
        <v>107.9</v>
      </c>
      <c r="I27" s="25"/>
      <c r="J27" s="22"/>
    </row>
    <row r="28" spans="1:10" x14ac:dyDescent="0.2">
      <c r="A28" s="210" t="s">
        <v>634</v>
      </c>
      <c r="B28" s="139">
        <v>106306371</v>
      </c>
      <c r="C28" s="139">
        <v>125915635.17</v>
      </c>
      <c r="D28" s="139">
        <v>41278084.030000001</v>
      </c>
      <c r="E28" s="139">
        <v>21706487.57</v>
      </c>
      <c r="F28" s="183">
        <v>37438701</v>
      </c>
      <c r="G28" s="139">
        <v>46447996</v>
      </c>
      <c r="H28" s="140">
        <f t="shared" si="0"/>
        <v>124.1</v>
      </c>
      <c r="I28" s="25"/>
      <c r="J28" s="22"/>
    </row>
    <row r="29" spans="1:10" x14ac:dyDescent="0.2">
      <c r="A29" s="210" t="s">
        <v>635</v>
      </c>
      <c r="B29" s="139">
        <v>17050077738</v>
      </c>
      <c r="C29" s="139">
        <v>14237300822.33</v>
      </c>
      <c r="D29" s="139">
        <v>927730908.46000004</v>
      </c>
      <c r="E29" s="139">
        <v>418669934.05000001</v>
      </c>
      <c r="F29" s="183">
        <v>728471000</v>
      </c>
      <c r="G29" s="139">
        <v>718400000</v>
      </c>
      <c r="H29" s="140">
        <f t="shared" si="0"/>
        <v>98.6</v>
      </c>
      <c r="I29" s="25"/>
      <c r="J29" s="22"/>
    </row>
    <row r="30" spans="1:10" x14ac:dyDescent="0.2">
      <c r="A30" s="210" t="s">
        <v>636</v>
      </c>
      <c r="B30" s="139">
        <v>36122350</v>
      </c>
      <c r="C30" s="139">
        <v>83332000</v>
      </c>
      <c r="D30" s="139">
        <v>82716000</v>
      </c>
      <c r="E30" s="139">
        <v>77265000</v>
      </c>
      <c r="F30" s="183">
        <v>80097000</v>
      </c>
      <c r="G30" s="139">
        <v>77221000</v>
      </c>
      <c r="H30" s="140">
        <f t="shared" si="0"/>
        <v>96.4</v>
      </c>
      <c r="I30" s="25"/>
      <c r="J30" s="22"/>
    </row>
    <row r="31" spans="1:10" x14ac:dyDescent="0.2">
      <c r="A31" s="210" t="s">
        <v>637</v>
      </c>
      <c r="B31" s="139">
        <v>1116895300</v>
      </c>
      <c r="C31" s="139">
        <v>1238734305.4000001</v>
      </c>
      <c r="D31" s="139">
        <v>1258279417.5999999</v>
      </c>
      <c r="E31" s="139">
        <v>1335919930.1600001</v>
      </c>
      <c r="F31" s="183">
        <v>1569794116</v>
      </c>
      <c r="G31" s="139">
        <v>1606299728</v>
      </c>
      <c r="H31" s="140">
        <f t="shared" si="0"/>
        <v>102.3</v>
      </c>
      <c r="I31" s="25"/>
      <c r="J31" s="22"/>
    </row>
    <row r="32" spans="1:10" x14ac:dyDescent="0.2">
      <c r="A32" s="210" t="s">
        <v>638</v>
      </c>
      <c r="B32" s="139">
        <v>0</v>
      </c>
      <c r="C32" s="139"/>
      <c r="D32" s="139"/>
      <c r="E32" s="139"/>
      <c r="F32" s="183">
        <v>0</v>
      </c>
      <c r="G32" s="139"/>
      <c r="H32" s="140" t="str">
        <f t="shared" si="0"/>
        <v xml:space="preserve"> </v>
      </c>
      <c r="I32" s="25"/>
      <c r="J32" s="22"/>
    </row>
    <row r="33" spans="1:10" x14ac:dyDescent="0.2">
      <c r="A33" s="210" t="s">
        <v>639</v>
      </c>
      <c r="B33" s="139">
        <v>0</v>
      </c>
      <c r="C33" s="139"/>
      <c r="D33" s="139">
        <v>15332946</v>
      </c>
      <c r="E33" s="139">
        <v>50025520</v>
      </c>
      <c r="F33" s="183">
        <v>50000000</v>
      </c>
      <c r="G33" s="139">
        <v>55000000</v>
      </c>
      <c r="H33" s="140">
        <f t="shared" si="0"/>
        <v>110</v>
      </c>
      <c r="I33" s="25"/>
      <c r="J33" s="22"/>
    </row>
    <row r="34" spans="1:10" x14ac:dyDescent="0.2">
      <c r="A34" s="210" t="s">
        <v>640</v>
      </c>
      <c r="B34" s="139">
        <v>55354985738</v>
      </c>
      <c r="C34" s="139">
        <v>36407343218.620003</v>
      </c>
      <c r="D34" s="139">
        <v>53097434471.019997</v>
      </c>
      <c r="E34" s="139">
        <v>50217776483.740021</v>
      </c>
      <c r="F34" s="183">
        <v>70290929142</v>
      </c>
      <c r="G34" s="139">
        <v>65561652905</v>
      </c>
      <c r="H34" s="140">
        <f t="shared" si="0"/>
        <v>93.3</v>
      </c>
      <c r="I34" s="25"/>
      <c r="J34" s="22"/>
    </row>
    <row r="35" spans="1:10" ht="16.5" customHeight="1" x14ac:dyDescent="0.2">
      <c r="A35" s="866" t="s">
        <v>641</v>
      </c>
      <c r="B35" s="867">
        <f t="shared" ref="B35:G35" si="8">SUM(B26:B34)</f>
        <v>76383026731</v>
      </c>
      <c r="C35" s="867">
        <f t="shared" si="8"/>
        <v>56932567750.780006</v>
      </c>
      <c r="D35" s="867">
        <f t="shared" si="8"/>
        <v>58586309349.169998</v>
      </c>
      <c r="E35" s="867">
        <f t="shared" si="8"/>
        <v>52832781905.460022</v>
      </c>
      <c r="F35" s="867">
        <f t="shared" si="8"/>
        <v>73138017402</v>
      </c>
      <c r="G35" s="867">
        <f t="shared" si="8"/>
        <v>68201661137</v>
      </c>
      <c r="H35" s="140">
        <f t="shared" si="0"/>
        <v>93.3</v>
      </c>
      <c r="I35" s="26"/>
      <c r="J35" s="22"/>
    </row>
    <row r="36" spans="1:10" x14ac:dyDescent="0.2">
      <c r="A36" s="210" t="s">
        <v>642</v>
      </c>
      <c r="B36" s="139">
        <v>1589125163</v>
      </c>
      <c r="C36" s="139">
        <v>598058392.95000005</v>
      </c>
      <c r="D36" s="139">
        <v>669832731.74000001</v>
      </c>
      <c r="E36" s="139">
        <v>712896251.59000003</v>
      </c>
      <c r="F36" s="183">
        <v>28076000</v>
      </c>
      <c r="G36" s="139">
        <v>200000000</v>
      </c>
      <c r="H36" s="140">
        <f t="shared" si="0"/>
        <v>712.4</v>
      </c>
      <c r="I36" s="25"/>
      <c r="J36" s="22"/>
    </row>
    <row r="37" spans="1:10" x14ac:dyDescent="0.2">
      <c r="A37" s="210" t="s">
        <v>643</v>
      </c>
      <c r="B37" s="139">
        <v>11198328770</v>
      </c>
      <c r="C37" s="139">
        <v>2404496650.0799999</v>
      </c>
      <c r="D37" s="139">
        <v>2306820820.02</v>
      </c>
      <c r="E37" s="139">
        <v>2842965792.29</v>
      </c>
      <c r="F37" s="183">
        <v>645561657</v>
      </c>
      <c r="G37" s="139">
        <v>502797657</v>
      </c>
      <c r="H37" s="140">
        <f t="shared" si="0"/>
        <v>77.900000000000006</v>
      </c>
      <c r="I37" s="25"/>
      <c r="J37" s="22"/>
    </row>
    <row r="38" spans="1:10" x14ac:dyDescent="0.2">
      <c r="A38" s="210" t="s">
        <v>644</v>
      </c>
      <c r="B38" s="139">
        <v>1057241450</v>
      </c>
      <c r="C38" s="139">
        <v>745003063.41999996</v>
      </c>
      <c r="D38" s="139">
        <v>1065866433.6900001</v>
      </c>
      <c r="E38" s="139">
        <v>1064218586.0700001</v>
      </c>
      <c r="F38" s="183">
        <v>711000000</v>
      </c>
      <c r="G38" s="139">
        <v>933000000</v>
      </c>
      <c r="H38" s="140">
        <f t="shared" si="0"/>
        <v>131.19999999999999</v>
      </c>
      <c r="I38" s="25"/>
      <c r="J38" s="22"/>
    </row>
    <row r="39" spans="1:10" x14ac:dyDescent="0.2">
      <c r="A39" s="210" t="s">
        <v>645</v>
      </c>
      <c r="B39" s="139">
        <v>152413221</v>
      </c>
      <c r="C39" s="139">
        <v>124166294.12</v>
      </c>
      <c r="D39" s="139">
        <v>173986882.93000001</v>
      </c>
      <c r="E39" s="139">
        <v>362768122.00999999</v>
      </c>
      <c r="F39" s="183">
        <v>300000000</v>
      </c>
      <c r="G39" s="139">
        <v>280000000</v>
      </c>
      <c r="H39" s="140">
        <f t="shared" si="0"/>
        <v>93.3</v>
      </c>
      <c r="I39" s="25"/>
      <c r="J39" s="22"/>
    </row>
    <row r="40" spans="1:10" x14ac:dyDescent="0.2">
      <c r="A40" s="210" t="s">
        <v>646</v>
      </c>
      <c r="B40" s="139">
        <v>0</v>
      </c>
      <c r="C40" s="139"/>
      <c r="D40" s="139"/>
      <c r="E40" s="139"/>
      <c r="F40" s="183">
        <v>0</v>
      </c>
      <c r="G40" s="139"/>
      <c r="H40" s="140" t="str">
        <f t="shared" si="0"/>
        <v xml:space="preserve"> </v>
      </c>
      <c r="I40" s="25"/>
      <c r="J40" s="22"/>
    </row>
    <row r="41" spans="1:10" x14ac:dyDescent="0.2">
      <c r="A41" s="210" t="s">
        <v>647</v>
      </c>
      <c r="B41" s="139">
        <v>0</v>
      </c>
      <c r="C41" s="139"/>
      <c r="D41" s="139"/>
      <c r="E41" s="139"/>
      <c r="F41" s="183">
        <v>0</v>
      </c>
      <c r="G41" s="139"/>
      <c r="H41" s="140" t="str">
        <f t="shared" si="0"/>
        <v xml:space="preserve"> </v>
      </c>
      <c r="I41" s="25"/>
      <c r="J41" s="22"/>
    </row>
    <row r="42" spans="1:10" x14ac:dyDescent="0.2">
      <c r="A42" s="210" t="s">
        <v>648</v>
      </c>
      <c r="B42" s="139">
        <v>392485269</v>
      </c>
      <c r="C42" s="139">
        <v>44076543.450000003</v>
      </c>
      <c r="D42" s="139">
        <v>75628777</v>
      </c>
      <c r="E42" s="139">
        <v>50147431.109999999</v>
      </c>
      <c r="F42" s="183">
        <v>0</v>
      </c>
      <c r="G42" s="139">
        <v>100000000</v>
      </c>
      <c r="H42" s="140" t="str">
        <f t="shared" si="0"/>
        <v xml:space="preserve"> </v>
      </c>
      <c r="I42" s="25"/>
      <c r="J42" s="22"/>
    </row>
    <row r="43" spans="1:10" ht="19.5" customHeight="1" x14ac:dyDescent="0.2">
      <c r="A43" s="866" t="s">
        <v>649</v>
      </c>
      <c r="B43" s="867">
        <f t="shared" ref="B43:G43" si="9">SUM(B36:B42)</f>
        <v>14389593873</v>
      </c>
      <c r="C43" s="867">
        <f t="shared" si="9"/>
        <v>3915800944.0199995</v>
      </c>
      <c r="D43" s="867">
        <f t="shared" si="9"/>
        <v>4292135645.3800001</v>
      </c>
      <c r="E43" s="867">
        <f t="shared" si="9"/>
        <v>5032996183.0699997</v>
      </c>
      <c r="F43" s="867">
        <f t="shared" si="9"/>
        <v>1684637657</v>
      </c>
      <c r="G43" s="867">
        <f t="shared" si="9"/>
        <v>2015797657</v>
      </c>
      <c r="H43" s="140">
        <f t="shared" si="0"/>
        <v>119.7</v>
      </c>
      <c r="I43" s="26"/>
      <c r="J43" s="22"/>
    </row>
    <row r="44" spans="1:10" x14ac:dyDescent="0.2">
      <c r="A44" s="210" t="s">
        <v>650</v>
      </c>
      <c r="B44" s="139">
        <v>137482171</v>
      </c>
      <c r="C44" s="139">
        <v>123481188.62</v>
      </c>
      <c r="D44" s="139">
        <v>115117667.48999999</v>
      </c>
      <c r="E44" s="139">
        <v>1908787309.54</v>
      </c>
      <c r="F44" s="183">
        <v>882000000</v>
      </c>
      <c r="G44" s="139">
        <v>1920000000</v>
      </c>
      <c r="H44" s="140">
        <f t="shared" si="0"/>
        <v>217.7</v>
      </c>
      <c r="I44" s="25"/>
      <c r="J44" s="22"/>
    </row>
    <row r="45" spans="1:10" x14ac:dyDescent="0.2">
      <c r="A45" s="210" t="s">
        <v>651</v>
      </c>
      <c r="B45" s="139">
        <v>537435984</v>
      </c>
      <c r="C45" s="139">
        <v>578232625.40999997</v>
      </c>
      <c r="D45" s="139">
        <v>521966116.5</v>
      </c>
      <c r="E45" s="139">
        <v>567641732.42999995</v>
      </c>
      <c r="F45" s="183">
        <v>577091432</v>
      </c>
      <c r="G45" s="139">
        <v>655908062</v>
      </c>
      <c r="H45" s="140">
        <f t="shared" si="0"/>
        <v>113.7</v>
      </c>
      <c r="I45" s="25"/>
      <c r="J45" s="22"/>
    </row>
    <row r="46" spans="1:10" x14ac:dyDescent="0.2">
      <c r="A46" s="210" t="s">
        <v>652</v>
      </c>
      <c r="B46" s="139">
        <v>0</v>
      </c>
      <c r="C46" s="139"/>
      <c r="D46" s="139"/>
      <c r="E46" s="139"/>
      <c r="F46" s="183">
        <v>0</v>
      </c>
      <c r="G46" s="139"/>
      <c r="H46" s="140" t="str">
        <f t="shared" si="0"/>
        <v xml:space="preserve"> </v>
      </c>
      <c r="I46" s="25"/>
      <c r="J46" s="22"/>
    </row>
    <row r="47" spans="1:10" x14ac:dyDescent="0.2">
      <c r="A47" s="210" t="s">
        <v>653</v>
      </c>
      <c r="B47" s="139">
        <v>11061598</v>
      </c>
      <c r="C47" s="139">
        <v>7903444.6399999997</v>
      </c>
      <c r="D47" s="139">
        <v>7168632.3300000001</v>
      </c>
      <c r="E47" s="139">
        <v>14652929.380000001</v>
      </c>
      <c r="F47" s="183">
        <v>9220000</v>
      </c>
      <c r="G47" s="139">
        <v>9480000</v>
      </c>
      <c r="H47" s="140">
        <f t="shared" si="0"/>
        <v>102.8</v>
      </c>
      <c r="I47" s="25"/>
      <c r="J47" s="22"/>
    </row>
    <row r="48" spans="1:10" ht="15.75" customHeight="1" x14ac:dyDescent="0.2">
      <c r="A48" s="868" t="s">
        <v>654</v>
      </c>
      <c r="B48" s="867">
        <f t="shared" ref="B48:G48" si="10">SUM(B44:B47)</f>
        <v>685979753</v>
      </c>
      <c r="C48" s="867">
        <f t="shared" si="10"/>
        <v>709617258.66999996</v>
      </c>
      <c r="D48" s="867">
        <f t="shared" si="10"/>
        <v>644252416.32000005</v>
      </c>
      <c r="E48" s="867">
        <f t="shared" si="10"/>
        <v>2491081971.3499999</v>
      </c>
      <c r="F48" s="867">
        <f t="shared" si="10"/>
        <v>1468311432</v>
      </c>
      <c r="G48" s="867">
        <f t="shared" si="10"/>
        <v>2585388062</v>
      </c>
      <c r="H48" s="140">
        <f t="shared" si="0"/>
        <v>176.1</v>
      </c>
      <c r="I48" s="26"/>
      <c r="J48" s="22"/>
    </row>
    <row r="49" spans="1:10" x14ac:dyDescent="0.2">
      <c r="A49" s="210" t="s">
        <v>655</v>
      </c>
      <c r="B49" s="139">
        <v>17500000</v>
      </c>
      <c r="C49" s="139">
        <v>20006512.649999999</v>
      </c>
      <c r="D49" s="139">
        <v>18000000</v>
      </c>
      <c r="E49" s="139">
        <v>18898372.800000001</v>
      </c>
      <c r="F49" s="183">
        <v>19400000</v>
      </c>
      <c r="G49" s="139">
        <v>19790000</v>
      </c>
      <c r="H49" s="140">
        <f t="shared" si="0"/>
        <v>102</v>
      </c>
      <c r="I49" s="25"/>
      <c r="J49" s="22"/>
    </row>
    <row r="50" spans="1:10" x14ac:dyDescent="0.2">
      <c r="A50" s="210" t="s">
        <v>656</v>
      </c>
      <c r="B50" s="139">
        <v>0</v>
      </c>
      <c r="C50" s="139"/>
      <c r="D50" s="139"/>
      <c r="E50" s="139"/>
      <c r="F50" s="183">
        <v>0</v>
      </c>
      <c r="G50" s="139"/>
      <c r="H50" s="140" t="str">
        <f t="shared" si="0"/>
        <v xml:space="preserve"> </v>
      </c>
      <c r="I50" s="25"/>
      <c r="J50" s="22"/>
    </row>
    <row r="51" spans="1:10" x14ac:dyDescent="0.2">
      <c r="A51" s="210" t="s">
        <v>657</v>
      </c>
      <c r="B51" s="139">
        <v>0</v>
      </c>
      <c r="C51" s="139">
        <v>294116384</v>
      </c>
      <c r="D51" s="139">
        <v>0</v>
      </c>
      <c r="E51" s="139">
        <v>16726699.529999999</v>
      </c>
      <c r="F51" s="183">
        <v>25503936</v>
      </c>
      <c r="G51" s="139">
        <v>23669225</v>
      </c>
      <c r="H51" s="140">
        <f t="shared" si="0"/>
        <v>92.8</v>
      </c>
      <c r="I51" s="25"/>
      <c r="J51" s="22"/>
    </row>
    <row r="52" spans="1:10" x14ac:dyDescent="0.2">
      <c r="A52" s="210" t="s">
        <v>658</v>
      </c>
      <c r="B52" s="139">
        <v>780218678</v>
      </c>
      <c r="C52" s="139">
        <v>675465466.36000001</v>
      </c>
      <c r="D52" s="139">
        <v>684644114.04999995</v>
      </c>
      <c r="E52" s="139">
        <v>745510882.23000002</v>
      </c>
      <c r="F52" s="183">
        <v>676345640</v>
      </c>
      <c r="G52" s="139">
        <v>702089500</v>
      </c>
      <c r="H52" s="140">
        <f t="shared" si="0"/>
        <v>103.8</v>
      </c>
      <c r="I52" s="25"/>
      <c r="J52" s="22"/>
    </row>
    <row r="53" spans="1:10" x14ac:dyDescent="0.2">
      <c r="A53" s="210" t="s">
        <v>659</v>
      </c>
      <c r="B53" s="139">
        <v>6172650493</v>
      </c>
      <c r="C53" s="139">
        <v>6209818604.1300001</v>
      </c>
      <c r="D53" s="139">
        <v>6712916127.6800003</v>
      </c>
      <c r="E53" s="139">
        <v>7067936831.6700001</v>
      </c>
      <c r="F53" s="183">
        <v>7309419282</v>
      </c>
      <c r="G53" s="139">
        <v>7590190966</v>
      </c>
      <c r="H53" s="140">
        <f t="shared" si="0"/>
        <v>103.8</v>
      </c>
      <c r="I53" s="25"/>
      <c r="J53" s="22"/>
    </row>
    <row r="54" spans="1:10" ht="25.5" x14ac:dyDescent="0.2">
      <c r="A54" s="210" t="s">
        <v>847</v>
      </c>
      <c r="B54" s="139">
        <v>0</v>
      </c>
      <c r="C54" s="139"/>
      <c r="D54" s="139">
        <v>1952060</v>
      </c>
      <c r="E54" s="139">
        <v>25058828</v>
      </c>
      <c r="F54" s="183">
        <v>0</v>
      </c>
      <c r="G54" s="139"/>
      <c r="H54" s="140" t="str">
        <f t="shared" si="0"/>
        <v xml:space="preserve"> </v>
      </c>
      <c r="I54" s="25"/>
      <c r="J54" s="22"/>
    </row>
    <row r="55" spans="1:10" x14ac:dyDescent="0.2">
      <c r="A55" s="210" t="s">
        <v>660</v>
      </c>
      <c r="B55" s="139">
        <v>14729156</v>
      </c>
      <c r="C55" s="139">
        <v>14661555</v>
      </c>
      <c r="D55" s="139">
        <v>15198623.710000001</v>
      </c>
      <c r="E55" s="139">
        <v>14882472.84</v>
      </c>
      <c r="F55" s="183">
        <v>17626000</v>
      </c>
      <c r="G55" s="139">
        <v>18609000</v>
      </c>
      <c r="H55" s="140">
        <f t="shared" si="0"/>
        <v>105.6</v>
      </c>
      <c r="I55" s="25"/>
      <c r="J55" s="22"/>
    </row>
    <row r="56" spans="1:10" ht="27.75" customHeight="1" x14ac:dyDescent="0.2">
      <c r="A56" s="866" t="s">
        <v>661</v>
      </c>
      <c r="B56" s="869">
        <f t="shared" ref="B56:F56" si="11">SUM(B49:B55)</f>
        <v>6985098327</v>
      </c>
      <c r="C56" s="869">
        <f>SUM(C49:C55)</f>
        <v>7214068522.1400003</v>
      </c>
      <c r="D56" s="869">
        <f t="shared" ref="D56:E56" si="12">SUM(D49:D55)</f>
        <v>7432710925.4400005</v>
      </c>
      <c r="E56" s="869">
        <f t="shared" si="12"/>
        <v>7889014087.0700006</v>
      </c>
      <c r="F56" s="869">
        <f t="shared" si="11"/>
        <v>8048294858</v>
      </c>
      <c r="G56" s="869">
        <f t="shared" ref="G56" si="13">SUM(G49:G55)</f>
        <v>8354348691</v>
      </c>
      <c r="H56" s="140">
        <f t="shared" si="0"/>
        <v>103.8</v>
      </c>
      <c r="I56" s="27"/>
      <c r="J56" s="22"/>
    </row>
    <row r="57" spans="1:10" ht="30.75" customHeight="1" x14ac:dyDescent="0.2">
      <c r="A57" s="923" t="s">
        <v>662</v>
      </c>
      <c r="B57" s="924">
        <f t="shared" ref="B57" si="14">SUM(B25,B35,B43,B48,B56)</f>
        <v>155167523615</v>
      </c>
      <c r="C57" s="924">
        <f>SUM(C25,C35,C43,C48,C56)</f>
        <v>105390974801.78999</v>
      </c>
      <c r="D57" s="924">
        <f t="shared" ref="D57:E57" si="15">SUM(D25,D35,D43,D48,D56)</f>
        <v>116476494164.63</v>
      </c>
      <c r="E57" s="924">
        <f t="shared" si="15"/>
        <v>120574473794.29004</v>
      </c>
      <c r="F57" s="924">
        <f>SUM(F25,F35,F43,F48,F56)</f>
        <v>124141201444</v>
      </c>
      <c r="G57" s="924">
        <f>SUM(G25,G35,G43,G48,G56)</f>
        <v>130111129838</v>
      </c>
      <c r="H57" s="140">
        <f t="shared" si="0"/>
        <v>104.8</v>
      </c>
      <c r="I57" s="26"/>
      <c r="J57" s="22"/>
    </row>
    <row r="58" spans="1:10" x14ac:dyDescent="0.2">
      <c r="A58" s="210" t="s">
        <v>663</v>
      </c>
      <c r="B58" s="139">
        <v>2565868616</v>
      </c>
      <c r="C58" s="139">
        <v>1684969948.29</v>
      </c>
      <c r="D58" s="139">
        <v>3950495931.52</v>
      </c>
      <c r="E58" s="139">
        <v>4271549458.8299999</v>
      </c>
      <c r="F58" s="183">
        <v>2005880722</v>
      </c>
      <c r="G58" s="139">
        <v>1576916380</v>
      </c>
      <c r="H58" s="140">
        <f t="shared" si="0"/>
        <v>78.599999999999994</v>
      </c>
      <c r="I58" s="25"/>
      <c r="J58" s="22"/>
    </row>
    <row r="59" spans="1:10" x14ac:dyDescent="0.2">
      <c r="A59" s="210" t="s">
        <v>664</v>
      </c>
      <c r="B59" s="139">
        <v>1860641295</v>
      </c>
      <c r="C59" s="139">
        <v>1163856188.99</v>
      </c>
      <c r="D59" s="139">
        <v>1749981112.29</v>
      </c>
      <c r="E59" s="139">
        <v>1829365082.22</v>
      </c>
      <c r="F59" s="183">
        <v>1371202478</v>
      </c>
      <c r="G59" s="139">
        <v>1499030489</v>
      </c>
      <c r="H59" s="140">
        <f t="shared" si="0"/>
        <v>109.3</v>
      </c>
      <c r="I59" s="25"/>
      <c r="J59" s="22"/>
    </row>
    <row r="60" spans="1:10" x14ac:dyDescent="0.2">
      <c r="A60" s="210" t="s">
        <v>665</v>
      </c>
      <c r="B60" s="139">
        <v>1309067890</v>
      </c>
      <c r="C60" s="139">
        <v>1319847707.8699999</v>
      </c>
      <c r="D60" s="139">
        <v>1382144796.8599999</v>
      </c>
      <c r="E60" s="139">
        <v>1542794195.7</v>
      </c>
      <c r="F60" s="183">
        <v>1617220034</v>
      </c>
      <c r="G60" s="139">
        <v>1761800591</v>
      </c>
      <c r="H60" s="140">
        <f t="shared" si="0"/>
        <v>108.9</v>
      </c>
      <c r="I60" s="25"/>
      <c r="J60" s="22"/>
    </row>
    <row r="61" spans="1:10" x14ac:dyDescent="0.2">
      <c r="A61" s="210" t="s">
        <v>666</v>
      </c>
      <c r="B61" s="139">
        <v>608238126</v>
      </c>
      <c r="C61" s="139">
        <v>662580107</v>
      </c>
      <c r="D61" s="139">
        <v>722742726</v>
      </c>
      <c r="E61" s="139">
        <v>811207652.39999998</v>
      </c>
      <c r="F61" s="183">
        <v>820583469</v>
      </c>
      <c r="G61" s="139">
        <v>941514447</v>
      </c>
      <c r="H61" s="140">
        <f t="shared" si="0"/>
        <v>114.7</v>
      </c>
      <c r="I61" s="25"/>
      <c r="J61" s="22"/>
    </row>
    <row r="62" spans="1:10" x14ac:dyDescent="0.2">
      <c r="A62" s="210" t="s">
        <v>667</v>
      </c>
      <c r="B62" s="139">
        <v>355657460</v>
      </c>
      <c r="C62" s="139">
        <v>217396768.09</v>
      </c>
      <c r="D62" s="139">
        <v>278132304.77999997</v>
      </c>
      <c r="E62" s="139">
        <v>396659454.25</v>
      </c>
      <c r="F62" s="183">
        <v>258517648</v>
      </c>
      <c r="G62" s="139">
        <v>276286374</v>
      </c>
      <c r="H62" s="140">
        <f t="shared" si="0"/>
        <v>106.9</v>
      </c>
      <c r="I62" s="25"/>
      <c r="J62" s="22"/>
    </row>
    <row r="63" spans="1:10" ht="18.75" customHeight="1" x14ac:dyDescent="0.2">
      <c r="A63" s="866" t="s">
        <v>668</v>
      </c>
      <c r="B63" s="869">
        <f t="shared" ref="B63:G63" si="16">SUM(B58:B62)</f>
        <v>6699473387</v>
      </c>
      <c r="C63" s="869">
        <f t="shared" si="16"/>
        <v>5048650720.2399998</v>
      </c>
      <c r="D63" s="869">
        <f t="shared" si="16"/>
        <v>8083496871.4499989</v>
      </c>
      <c r="E63" s="869">
        <f t="shared" si="16"/>
        <v>8851575843.3999996</v>
      </c>
      <c r="F63" s="869">
        <f t="shared" si="16"/>
        <v>6073404351</v>
      </c>
      <c r="G63" s="869">
        <f t="shared" si="16"/>
        <v>6055548281</v>
      </c>
      <c r="H63" s="140">
        <f t="shared" si="0"/>
        <v>99.7</v>
      </c>
      <c r="I63" s="27"/>
      <c r="J63" s="22"/>
    </row>
    <row r="64" spans="1:10" x14ac:dyDescent="0.2">
      <c r="A64" s="210" t="s">
        <v>669</v>
      </c>
      <c r="B64" s="139">
        <v>33720725961</v>
      </c>
      <c r="C64" s="139">
        <v>31936085004.68</v>
      </c>
      <c r="D64" s="139">
        <v>33802208041.970001</v>
      </c>
      <c r="E64" s="139">
        <v>47490168038.529999</v>
      </c>
      <c r="F64" s="183">
        <v>38429046601</v>
      </c>
      <c r="G64" s="139">
        <v>40043774600</v>
      </c>
      <c r="H64" s="140">
        <f t="shared" si="0"/>
        <v>104.2</v>
      </c>
      <c r="I64" s="25"/>
      <c r="J64" s="28"/>
    </row>
    <row r="65" spans="1:10" x14ac:dyDescent="0.2">
      <c r="A65" s="210" t="s">
        <v>670</v>
      </c>
      <c r="B65" s="139">
        <v>147527000</v>
      </c>
      <c r="C65" s="139">
        <v>135456000</v>
      </c>
      <c r="D65" s="139">
        <v>129947000</v>
      </c>
      <c r="E65" s="139">
        <v>122900000</v>
      </c>
      <c r="F65" s="183">
        <v>150000000</v>
      </c>
      <c r="G65" s="139">
        <v>150000000</v>
      </c>
      <c r="H65" s="140">
        <f t="shared" si="0"/>
        <v>100</v>
      </c>
      <c r="I65" s="25"/>
      <c r="J65" s="22"/>
    </row>
    <row r="66" spans="1:10" x14ac:dyDescent="0.2">
      <c r="A66" s="210" t="s">
        <v>671</v>
      </c>
      <c r="B66" s="139">
        <v>106155000</v>
      </c>
      <c r="C66" s="139">
        <v>107463789</v>
      </c>
      <c r="D66" s="139">
        <v>124050239.2</v>
      </c>
      <c r="E66" s="139">
        <v>242744189.80000001</v>
      </c>
      <c r="F66" s="183">
        <v>132657444</v>
      </c>
      <c r="G66" s="139">
        <v>156886530</v>
      </c>
      <c r="H66" s="140">
        <f t="shared" si="0"/>
        <v>118.3</v>
      </c>
      <c r="I66" s="25"/>
      <c r="J66" s="22"/>
    </row>
    <row r="67" spans="1:10" x14ac:dyDescent="0.2">
      <c r="A67" s="210" t="s">
        <v>672</v>
      </c>
      <c r="B67" s="139">
        <v>751454814</v>
      </c>
      <c r="C67" s="139">
        <v>739430222.04999995</v>
      </c>
      <c r="D67" s="139">
        <v>850100625.34000003</v>
      </c>
      <c r="E67" s="139">
        <v>901799843.16999996</v>
      </c>
      <c r="F67" s="183">
        <v>1301286013</v>
      </c>
      <c r="G67" s="139">
        <v>1181644510</v>
      </c>
      <c r="H67" s="140">
        <f t="shared" si="0"/>
        <v>90.8</v>
      </c>
      <c r="I67" s="25"/>
      <c r="J67" s="22"/>
    </row>
    <row r="68" spans="1:10" x14ac:dyDescent="0.2">
      <c r="A68" s="210" t="s">
        <v>673</v>
      </c>
      <c r="B68" s="139">
        <v>0</v>
      </c>
      <c r="C68" s="139"/>
      <c r="D68" s="139"/>
      <c r="E68" s="139"/>
      <c r="F68" s="183">
        <v>0</v>
      </c>
      <c r="G68" s="139"/>
      <c r="H68" s="140" t="str">
        <f t="shared" si="0"/>
        <v xml:space="preserve"> </v>
      </c>
      <c r="I68" s="25"/>
      <c r="J68" s="22"/>
    </row>
    <row r="69" spans="1:10" x14ac:dyDescent="0.2">
      <c r="A69" s="210" t="s">
        <v>674</v>
      </c>
      <c r="B69" s="139">
        <v>89381843931</v>
      </c>
      <c r="C69" s="139">
        <v>94946890110.240005</v>
      </c>
      <c r="D69" s="139">
        <v>105376991481.14999</v>
      </c>
      <c r="E69" s="139">
        <v>120275348548.74001</v>
      </c>
      <c r="F69" s="183">
        <v>146018841530</v>
      </c>
      <c r="G69" s="139">
        <v>164052414691</v>
      </c>
      <c r="H69" s="140">
        <f t="shared" si="0"/>
        <v>112.4</v>
      </c>
      <c r="I69" s="25"/>
      <c r="J69" s="22"/>
    </row>
    <row r="70" spans="1:10" ht="13.5" customHeight="1" x14ac:dyDescent="0.2">
      <c r="A70" s="866" t="s">
        <v>675</v>
      </c>
      <c r="B70" s="867">
        <f t="shared" ref="B70:F70" si="17">SUM(B64,B65:B69)</f>
        <v>124107706706</v>
      </c>
      <c r="C70" s="867">
        <f>SUM(C64,C65:C69)</f>
        <v>127865325125.97</v>
      </c>
      <c r="D70" s="867">
        <f t="shared" ref="D70:E70" si="18">SUM(D64,D65:D69)</f>
        <v>140283297387.66</v>
      </c>
      <c r="E70" s="867">
        <f t="shared" si="18"/>
        <v>169032960620.23999</v>
      </c>
      <c r="F70" s="867">
        <f t="shared" si="17"/>
        <v>186031831588</v>
      </c>
      <c r="G70" s="867">
        <f t="shared" ref="G70" si="19">SUM(G64,G65:G69)</f>
        <v>205584720331</v>
      </c>
      <c r="H70" s="140">
        <f t="shared" si="0"/>
        <v>110.5</v>
      </c>
      <c r="I70" s="26"/>
      <c r="J70" s="22"/>
    </row>
    <row r="71" spans="1:10" x14ac:dyDescent="0.2">
      <c r="A71" s="866" t="s">
        <v>676</v>
      </c>
      <c r="B71" s="870">
        <f t="shared" ref="B71:F71" si="20">B70+B63</f>
        <v>130807180093</v>
      </c>
      <c r="C71" s="870">
        <f>C70+C63</f>
        <v>132913975846.21001</v>
      </c>
      <c r="D71" s="870">
        <f t="shared" ref="D71:E71" si="21">D70+D63</f>
        <v>148366794259.11002</v>
      </c>
      <c r="E71" s="870">
        <f t="shared" si="21"/>
        <v>177884536463.63998</v>
      </c>
      <c r="F71" s="870">
        <f t="shared" si="20"/>
        <v>192105235939</v>
      </c>
      <c r="G71" s="870">
        <f t="shared" ref="G71" si="22">G70+G63</f>
        <v>211640268612</v>
      </c>
      <c r="H71" s="140">
        <f t="shared" si="0"/>
        <v>110.2</v>
      </c>
      <c r="I71" s="26"/>
      <c r="J71" s="22"/>
    </row>
    <row r="72" spans="1:10" x14ac:dyDescent="0.2">
      <c r="A72" s="210" t="s">
        <v>677</v>
      </c>
      <c r="B72" s="139">
        <v>5524678589</v>
      </c>
      <c r="C72" s="139">
        <v>6192092721.6099997</v>
      </c>
      <c r="D72" s="139">
        <v>6554828675.9899998</v>
      </c>
      <c r="E72" s="139">
        <v>8023323353.3999996</v>
      </c>
      <c r="F72" s="183">
        <v>8044043817</v>
      </c>
      <c r="G72" s="139">
        <v>8165064029</v>
      </c>
      <c r="H72" s="140">
        <f t="shared" si="0"/>
        <v>101.5</v>
      </c>
      <c r="I72" s="25"/>
      <c r="J72" s="28"/>
    </row>
    <row r="73" spans="1:10" ht="38.25" x14ac:dyDescent="0.2">
      <c r="A73" s="210" t="s">
        <v>848</v>
      </c>
      <c r="B73" s="139">
        <v>2146694852</v>
      </c>
      <c r="C73" s="139">
        <v>1949128494.48</v>
      </c>
      <c r="D73" s="139">
        <v>2150230686.1999998</v>
      </c>
      <c r="E73" s="139">
        <v>2352809546.6500001</v>
      </c>
      <c r="F73" s="183">
        <v>2818818712</v>
      </c>
      <c r="G73" s="139">
        <v>3121695578</v>
      </c>
      <c r="H73" s="140">
        <f t="shared" si="0"/>
        <v>110.7</v>
      </c>
      <c r="I73" s="25"/>
      <c r="J73" s="22"/>
    </row>
    <row r="74" spans="1:10" x14ac:dyDescent="0.2">
      <c r="A74" s="210" t="s">
        <v>678</v>
      </c>
      <c r="B74" s="139">
        <v>3496805705</v>
      </c>
      <c r="C74" s="139">
        <v>3432776266</v>
      </c>
      <c r="D74" s="139">
        <v>3366719398</v>
      </c>
      <c r="E74" s="139">
        <v>3308946840</v>
      </c>
      <c r="F74" s="183">
        <v>3288731860</v>
      </c>
      <c r="G74" s="139">
        <v>3261285729</v>
      </c>
      <c r="H74" s="140">
        <f t="shared" ref="H74:H138" si="23">IF(F74=0," ",IF(F74&gt;0,ROUND(G74/F74*100,1)))</f>
        <v>99.2</v>
      </c>
      <c r="I74" s="25"/>
      <c r="J74" s="22"/>
    </row>
    <row r="75" spans="1:10" x14ac:dyDescent="0.2">
      <c r="A75" s="210" t="s">
        <v>679</v>
      </c>
      <c r="B75" s="139">
        <v>27200000</v>
      </c>
      <c r="C75" s="139">
        <v>27200000</v>
      </c>
      <c r="D75" s="139">
        <v>27200000</v>
      </c>
      <c r="E75" s="139">
        <v>27700000</v>
      </c>
      <c r="F75" s="183">
        <v>27700000</v>
      </c>
      <c r="G75" s="139">
        <v>27700000</v>
      </c>
      <c r="H75" s="140">
        <f t="shared" si="23"/>
        <v>100</v>
      </c>
      <c r="I75" s="25"/>
      <c r="J75" s="22"/>
    </row>
    <row r="76" spans="1:10" x14ac:dyDescent="0.2">
      <c r="A76" s="210" t="s">
        <v>680</v>
      </c>
      <c r="B76" s="139">
        <v>358815809</v>
      </c>
      <c r="C76" s="139">
        <v>374331487.10000002</v>
      </c>
      <c r="D76" s="139">
        <v>387398911.02999997</v>
      </c>
      <c r="E76" s="139">
        <v>411150984.62</v>
      </c>
      <c r="F76" s="183">
        <v>668707767</v>
      </c>
      <c r="G76" s="139">
        <v>624798208</v>
      </c>
      <c r="H76" s="140">
        <f t="shared" si="23"/>
        <v>93.4</v>
      </c>
      <c r="I76" s="25"/>
      <c r="J76" s="22"/>
    </row>
    <row r="77" spans="1:10" ht="25.5" x14ac:dyDescent="0.2">
      <c r="A77" s="210" t="s">
        <v>681</v>
      </c>
      <c r="B77" s="139">
        <v>469407688</v>
      </c>
      <c r="C77" s="139">
        <v>376005466.5</v>
      </c>
      <c r="D77" s="139">
        <v>388762392</v>
      </c>
      <c r="E77" s="139">
        <v>602256676.53999996</v>
      </c>
      <c r="F77" s="183">
        <v>487296138</v>
      </c>
      <c r="G77" s="139">
        <v>579854000</v>
      </c>
      <c r="H77" s="140">
        <f t="shared" si="23"/>
        <v>119</v>
      </c>
      <c r="I77" s="25"/>
      <c r="J77" s="22"/>
    </row>
    <row r="78" spans="1:10" ht="25.5" x14ac:dyDescent="0.2">
      <c r="A78" s="210" t="s">
        <v>849</v>
      </c>
      <c r="B78" s="139">
        <v>124748133</v>
      </c>
      <c r="C78" s="139">
        <v>78432240.469999999</v>
      </c>
      <c r="D78" s="139">
        <v>100070275.77</v>
      </c>
      <c r="E78" s="139">
        <v>140031638.31</v>
      </c>
      <c r="F78" s="183">
        <v>130547870</v>
      </c>
      <c r="G78" s="139">
        <v>65237000</v>
      </c>
      <c r="H78" s="140">
        <f t="shared" si="23"/>
        <v>50</v>
      </c>
      <c r="I78" s="25"/>
      <c r="J78" s="22"/>
    </row>
    <row r="79" spans="1:10" ht="27.75" customHeight="1" x14ac:dyDescent="0.2">
      <c r="A79" s="866" t="s">
        <v>682</v>
      </c>
      <c r="B79" s="867">
        <f t="shared" ref="B79:G79" si="24">SUM(B72:B78)</f>
        <v>12148350776</v>
      </c>
      <c r="C79" s="867">
        <f t="shared" si="24"/>
        <v>12429966676.16</v>
      </c>
      <c r="D79" s="867">
        <f t="shared" si="24"/>
        <v>12975210338.99</v>
      </c>
      <c r="E79" s="867">
        <f t="shared" si="24"/>
        <v>14866219039.519999</v>
      </c>
      <c r="F79" s="867">
        <f t="shared" si="24"/>
        <v>15465846164</v>
      </c>
      <c r="G79" s="867">
        <f t="shared" si="24"/>
        <v>15845634544</v>
      </c>
      <c r="H79" s="140">
        <f t="shared" si="23"/>
        <v>102.5</v>
      </c>
      <c r="I79" s="26"/>
      <c r="J79" s="22"/>
    </row>
    <row r="80" spans="1:10" x14ac:dyDescent="0.2">
      <c r="A80" s="210" t="s">
        <v>889</v>
      </c>
      <c r="B80" s="139">
        <v>3109390713</v>
      </c>
      <c r="C80" s="139">
        <v>3851714574.3600001</v>
      </c>
      <c r="D80" s="139">
        <v>4749980996.8000002</v>
      </c>
      <c r="E80" s="139">
        <v>6088947997.6999998</v>
      </c>
      <c r="F80" s="183">
        <v>7715909871</v>
      </c>
      <c r="G80" s="139">
        <v>7999149371</v>
      </c>
      <c r="H80" s="140">
        <f t="shared" si="23"/>
        <v>103.7</v>
      </c>
      <c r="I80" s="25"/>
      <c r="J80" s="22"/>
    </row>
    <row r="81" spans="1:10" x14ac:dyDescent="0.2">
      <c r="A81" s="210" t="s">
        <v>683</v>
      </c>
      <c r="B81" s="139">
        <v>224388478</v>
      </c>
      <c r="C81" s="139">
        <v>276243007.82999998</v>
      </c>
      <c r="D81" s="139">
        <v>280622515.11000001</v>
      </c>
      <c r="E81" s="139">
        <v>431954998.85000002</v>
      </c>
      <c r="F81" s="183">
        <v>275819938</v>
      </c>
      <c r="G81" s="139">
        <v>275819938</v>
      </c>
      <c r="H81" s="140">
        <f t="shared" si="23"/>
        <v>100</v>
      </c>
      <c r="I81" s="25"/>
      <c r="J81" s="22"/>
    </row>
    <row r="82" spans="1:10" x14ac:dyDescent="0.2">
      <c r="A82" s="210" t="s">
        <v>890</v>
      </c>
      <c r="B82" s="139"/>
      <c r="C82" s="139"/>
      <c r="D82" s="139"/>
      <c r="E82" s="139"/>
      <c r="F82" s="183"/>
      <c r="G82" s="139">
        <v>85923875</v>
      </c>
      <c r="H82" s="140"/>
      <c r="I82" s="25"/>
      <c r="J82" s="22"/>
    </row>
    <row r="83" spans="1:10" x14ac:dyDescent="0.2">
      <c r="A83" s="210" t="s">
        <v>891</v>
      </c>
      <c r="B83" s="139">
        <v>6580000</v>
      </c>
      <c r="C83" s="139">
        <v>3030000</v>
      </c>
      <c r="D83" s="139">
        <v>3200000</v>
      </c>
      <c r="E83" s="139">
        <v>7239000</v>
      </c>
      <c r="F83" s="183">
        <v>2500000</v>
      </c>
      <c r="G83" s="139">
        <v>2500000</v>
      </c>
      <c r="H83" s="140">
        <f t="shared" si="23"/>
        <v>100</v>
      </c>
      <c r="I83" s="25"/>
      <c r="J83" s="22"/>
    </row>
    <row r="84" spans="1:10" ht="16.5" customHeight="1" x14ac:dyDescent="0.2">
      <c r="A84" s="866" t="s">
        <v>892</v>
      </c>
      <c r="B84" s="867">
        <f t="shared" ref="B84:G84" si="25">SUM(B80:B83)</f>
        <v>3340359191</v>
      </c>
      <c r="C84" s="867">
        <f t="shared" si="25"/>
        <v>4130987582.1900001</v>
      </c>
      <c r="D84" s="867">
        <f t="shared" si="25"/>
        <v>5033803511.9099998</v>
      </c>
      <c r="E84" s="867">
        <f t="shared" si="25"/>
        <v>6528141996.5500002</v>
      </c>
      <c r="F84" s="867">
        <f t="shared" si="25"/>
        <v>7994229809</v>
      </c>
      <c r="G84" s="867">
        <f t="shared" si="25"/>
        <v>8363393184</v>
      </c>
      <c r="H84" s="140">
        <f t="shared" si="23"/>
        <v>104.6</v>
      </c>
      <c r="I84" s="26"/>
      <c r="J84" s="22"/>
    </row>
    <row r="85" spans="1:10" x14ac:dyDescent="0.2">
      <c r="A85" s="226" t="s">
        <v>684</v>
      </c>
      <c r="B85" s="139">
        <v>278730155</v>
      </c>
      <c r="C85" s="139">
        <v>294666843.93000001</v>
      </c>
      <c r="D85" s="139">
        <v>320716391.5</v>
      </c>
      <c r="E85" s="139">
        <v>335216737.85000002</v>
      </c>
      <c r="F85" s="183">
        <v>363174530</v>
      </c>
      <c r="G85" s="139">
        <v>354760402</v>
      </c>
      <c r="H85" s="140">
        <f t="shared" si="23"/>
        <v>97.7</v>
      </c>
      <c r="I85" s="25"/>
      <c r="J85" s="22"/>
    </row>
    <row r="86" spans="1:10" x14ac:dyDescent="0.2">
      <c r="A86" s="210" t="s">
        <v>893</v>
      </c>
      <c r="B86" s="139">
        <v>1981954837</v>
      </c>
      <c r="C86" s="139">
        <v>2830678878.73</v>
      </c>
      <c r="D86" s="139">
        <v>3254261970.8499999</v>
      </c>
      <c r="E86" s="139">
        <v>2780457748.9699998</v>
      </c>
      <c r="F86" s="183">
        <v>2474799806</v>
      </c>
      <c r="G86" s="139">
        <v>2381185818</v>
      </c>
      <c r="H86" s="140">
        <f t="shared" si="23"/>
        <v>96.2</v>
      </c>
      <c r="I86" s="25"/>
      <c r="J86" s="22"/>
    </row>
    <row r="87" spans="1:10" x14ac:dyDescent="0.2">
      <c r="A87" s="210" t="s">
        <v>685</v>
      </c>
      <c r="B87" s="139">
        <v>1203477223</v>
      </c>
      <c r="C87" s="139">
        <v>1385784406.1700001</v>
      </c>
      <c r="D87" s="139">
        <v>1171602932.76</v>
      </c>
      <c r="E87" s="139">
        <v>1169795939.1700001</v>
      </c>
      <c r="F87" s="183">
        <v>1387652938</v>
      </c>
      <c r="G87" s="139">
        <v>1367645372</v>
      </c>
      <c r="H87" s="140">
        <f t="shared" si="23"/>
        <v>98.6</v>
      </c>
      <c r="I87" s="25"/>
      <c r="J87" s="22"/>
    </row>
    <row r="88" spans="1:10" x14ac:dyDescent="0.2">
      <c r="A88" s="210" t="s">
        <v>686</v>
      </c>
      <c r="B88" s="139">
        <v>2738529467</v>
      </c>
      <c r="C88" s="139">
        <v>1350121900.27</v>
      </c>
      <c r="D88" s="139">
        <v>867655845.98000002</v>
      </c>
      <c r="E88" s="139">
        <v>2014800653.3599999</v>
      </c>
      <c r="F88" s="183">
        <v>1386582405</v>
      </c>
      <c r="G88" s="139">
        <v>2402894484</v>
      </c>
      <c r="H88" s="140">
        <f t="shared" si="23"/>
        <v>173.3</v>
      </c>
      <c r="I88" s="25"/>
      <c r="J88" s="22"/>
    </row>
    <row r="89" spans="1:10" x14ac:dyDescent="0.2">
      <c r="A89" s="210" t="s">
        <v>687</v>
      </c>
      <c r="B89" s="139">
        <v>2137824154</v>
      </c>
      <c r="C89" s="139">
        <v>2186708965.0799999</v>
      </c>
      <c r="D89" s="139">
        <v>2379519828.5900002</v>
      </c>
      <c r="E89" s="139">
        <v>2513441255.6700001</v>
      </c>
      <c r="F89" s="183">
        <v>2284337385</v>
      </c>
      <c r="G89" s="139">
        <v>2337065389</v>
      </c>
      <c r="H89" s="140">
        <f t="shared" si="23"/>
        <v>102.3</v>
      </c>
      <c r="I89" s="25"/>
      <c r="J89" s="22"/>
    </row>
    <row r="90" spans="1:10" x14ac:dyDescent="0.2">
      <c r="A90" s="210" t="s">
        <v>688</v>
      </c>
      <c r="B90" s="139">
        <v>1348258432</v>
      </c>
      <c r="C90" s="139">
        <v>1205910327.3199999</v>
      </c>
      <c r="D90" s="139">
        <v>1609885349.77</v>
      </c>
      <c r="E90" s="139">
        <v>1844378407.9200001</v>
      </c>
      <c r="F90" s="183">
        <v>1564824648</v>
      </c>
      <c r="G90" s="139">
        <v>1717336512</v>
      </c>
      <c r="H90" s="140">
        <f t="shared" si="23"/>
        <v>109.7</v>
      </c>
      <c r="I90" s="25"/>
      <c r="J90" s="22"/>
    </row>
    <row r="91" spans="1:10" x14ac:dyDescent="0.2">
      <c r="A91" s="210" t="s">
        <v>689</v>
      </c>
      <c r="B91" s="139">
        <v>61261812552</v>
      </c>
      <c r="C91" s="139">
        <v>62613902659.790001</v>
      </c>
      <c r="D91" s="139">
        <v>65750542459.959999</v>
      </c>
      <c r="E91" s="139">
        <v>68984158784.649994</v>
      </c>
      <c r="F91" s="183">
        <v>74073225537</v>
      </c>
      <c r="G91" s="139">
        <v>77619568537</v>
      </c>
      <c r="H91" s="140">
        <f t="shared" si="23"/>
        <v>104.8</v>
      </c>
      <c r="I91" s="25"/>
      <c r="J91" s="22"/>
    </row>
    <row r="92" spans="1:10" ht="16.5" customHeight="1" x14ac:dyDescent="0.2">
      <c r="A92" s="866" t="s">
        <v>690</v>
      </c>
      <c r="B92" s="867">
        <f t="shared" ref="B92:G92" si="26">SUM(B85:B91)</f>
        <v>70950586820</v>
      </c>
      <c r="C92" s="867">
        <f t="shared" si="26"/>
        <v>71867773981.290009</v>
      </c>
      <c r="D92" s="867">
        <f t="shared" si="26"/>
        <v>75354184779.410004</v>
      </c>
      <c r="E92" s="867">
        <f t="shared" si="26"/>
        <v>79642249527.589996</v>
      </c>
      <c r="F92" s="867">
        <f t="shared" si="26"/>
        <v>83534597249</v>
      </c>
      <c r="G92" s="867">
        <f t="shared" si="26"/>
        <v>88180456514</v>
      </c>
      <c r="H92" s="140">
        <f t="shared" si="23"/>
        <v>105.6</v>
      </c>
      <c r="I92" s="26"/>
      <c r="J92" s="22"/>
    </row>
    <row r="93" spans="1:10" x14ac:dyDescent="0.2">
      <c r="A93" s="210" t="s">
        <v>691</v>
      </c>
      <c r="B93" s="139">
        <v>5051022900</v>
      </c>
      <c r="C93" s="139">
        <v>4808244498.8900003</v>
      </c>
      <c r="D93" s="139">
        <v>4429975037.6999998</v>
      </c>
      <c r="E93" s="139">
        <v>4259188733.5900002</v>
      </c>
      <c r="F93" s="183">
        <v>4698702339</v>
      </c>
      <c r="G93" s="139">
        <v>5085682000</v>
      </c>
      <c r="H93" s="140">
        <f t="shared" si="23"/>
        <v>108.2</v>
      </c>
      <c r="I93" s="25"/>
      <c r="J93" s="22"/>
    </row>
    <row r="94" spans="1:10" x14ac:dyDescent="0.2">
      <c r="A94" s="210" t="s">
        <v>692</v>
      </c>
      <c r="B94" s="139">
        <v>54945361</v>
      </c>
      <c r="C94" s="139">
        <v>112790380.86</v>
      </c>
      <c r="D94" s="139">
        <v>129138045.39</v>
      </c>
      <c r="E94" s="139">
        <v>19090501061.459999</v>
      </c>
      <c r="F94" s="183">
        <v>7929591833</v>
      </c>
      <c r="G94" s="139">
        <v>22514327069</v>
      </c>
      <c r="H94" s="140">
        <f t="shared" si="23"/>
        <v>283.89999999999998</v>
      </c>
      <c r="I94" s="25"/>
      <c r="J94" s="22"/>
    </row>
    <row r="95" spans="1:10" ht="25.5" x14ac:dyDescent="0.2">
      <c r="A95" s="210" t="s">
        <v>693</v>
      </c>
      <c r="B95" s="139">
        <v>687479674</v>
      </c>
      <c r="C95" s="139">
        <v>1098690783.04</v>
      </c>
      <c r="D95" s="139">
        <v>832043804.77999997</v>
      </c>
      <c r="E95" s="139">
        <v>1900418427.26</v>
      </c>
      <c r="F95" s="183">
        <v>2175038547</v>
      </c>
      <c r="G95" s="139">
        <v>2732689378</v>
      </c>
      <c r="H95" s="140">
        <f t="shared" si="23"/>
        <v>125.6</v>
      </c>
      <c r="I95" s="25"/>
      <c r="J95" s="22"/>
    </row>
    <row r="96" spans="1:10" ht="25.5" x14ac:dyDescent="0.2">
      <c r="A96" s="210" t="s">
        <v>850</v>
      </c>
      <c r="B96" s="139">
        <v>0</v>
      </c>
      <c r="C96" s="139"/>
      <c r="D96" s="139"/>
      <c r="E96" s="139"/>
      <c r="F96" s="183">
        <v>0</v>
      </c>
      <c r="G96" s="139"/>
      <c r="H96" s="140" t="str">
        <f t="shared" si="23"/>
        <v xml:space="preserve"> </v>
      </c>
      <c r="I96" s="25"/>
      <c r="J96" s="22"/>
    </row>
    <row r="97" spans="1:12" ht="25.5" x14ac:dyDescent="0.2">
      <c r="A97" s="210" t="s">
        <v>851</v>
      </c>
      <c r="B97" s="139">
        <v>26892499488</v>
      </c>
      <c r="C97" s="139">
        <v>14396560135.16</v>
      </c>
      <c r="D97" s="139">
        <v>5316738809.8100004</v>
      </c>
      <c r="E97" s="139">
        <v>65999154.609999999</v>
      </c>
      <c r="F97" s="183">
        <v>48254273</v>
      </c>
      <c r="G97" s="139">
        <v>24513663</v>
      </c>
      <c r="H97" s="140">
        <f t="shared" si="23"/>
        <v>50.8</v>
      </c>
      <c r="I97" s="25"/>
      <c r="J97" s="22"/>
    </row>
    <row r="98" spans="1:12" ht="27.75" customHeight="1" x14ac:dyDescent="0.2">
      <c r="A98" s="866" t="s">
        <v>694</v>
      </c>
      <c r="B98" s="867">
        <f t="shared" ref="B98:G98" si="27">SUM(B93:B97)</f>
        <v>32685947423</v>
      </c>
      <c r="C98" s="867">
        <f t="shared" si="27"/>
        <v>20416285797.950001</v>
      </c>
      <c r="D98" s="867">
        <f t="shared" si="27"/>
        <v>10707895697.68</v>
      </c>
      <c r="E98" s="867">
        <f t="shared" si="27"/>
        <v>25316107376.919998</v>
      </c>
      <c r="F98" s="867">
        <f t="shared" si="27"/>
        <v>14851586992</v>
      </c>
      <c r="G98" s="867">
        <f t="shared" si="27"/>
        <v>30357212110</v>
      </c>
      <c r="H98" s="140">
        <f t="shared" si="23"/>
        <v>204.4</v>
      </c>
      <c r="I98" s="26"/>
      <c r="J98" s="22"/>
      <c r="K98" s="4"/>
      <c r="L98" s="4"/>
    </row>
    <row r="99" spans="1:12" x14ac:dyDescent="0.2">
      <c r="A99" s="210" t="s">
        <v>695</v>
      </c>
      <c r="B99" s="139">
        <v>5631376209</v>
      </c>
      <c r="C99" s="139">
        <v>2378144076.5500002</v>
      </c>
      <c r="D99" s="139">
        <v>3786806209.27</v>
      </c>
      <c r="E99" s="139">
        <v>1883774813.3299999</v>
      </c>
      <c r="F99" s="183">
        <v>30355136</v>
      </c>
      <c r="G99" s="139">
        <v>118004502</v>
      </c>
      <c r="H99" s="140">
        <f t="shared" si="23"/>
        <v>388.7</v>
      </c>
      <c r="I99" s="25"/>
      <c r="J99" s="22"/>
    </row>
    <row r="100" spans="1:12" x14ac:dyDescent="0.2">
      <c r="A100" s="210" t="s">
        <v>696</v>
      </c>
      <c r="B100" s="139">
        <v>4240980715</v>
      </c>
      <c r="C100" s="139">
        <v>656588893.74000001</v>
      </c>
      <c r="D100" s="139">
        <v>903071935.00999999</v>
      </c>
      <c r="E100" s="139">
        <v>2054585914.3599999</v>
      </c>
      <c r="F100" s="183">
        <v>75672573</v>
      </c>
      <c r="G100" s="139">
        <v>121819543</v>
      </c>
      <c r="H100" s="140">
        <f t="shared" si="23"/>
        <v>161</v>
      </c>
      <c r="I100" s="25"/>
      <c r="J100" s="22"/>
    </row>
    <row r="101" spans="1:12" x14ac:dyDescent="0.2">
      <c r="A101" s="210" t="s">
        <v>697</v>
      </c>
      <c r="B101" s="139">
        <v>1293254134</v>
      </c>
      <c r="C101" s="139">
        <v>49885027.740000002</v>
      </c>
      <c r="D101" s="139">
        <v>12474184.470000001</v>
      </c>
      <c r="E101" s="139">
        <v>10253643.439999999</v>
      </c>
      <c r="F101" s="183">
        <v>12818701</v>
      </c>
      <c r="G101" s="139">
        <v>1338293338</v>
      </c>
      <c r="H101" s="140">
        <f t="shared" si="23"/>
        <v>10440.200000000001</v>
      </c>
      <c r="I101" s="25"/>
      <c r="J101" s="22"/>
    </row>
    <row r="102" spans="1:12" x14ac:dyDescent="0.2">
      <c r="A102" s="210" t="s">
        <v>698</v>
      </c>
      <c r="B102" s="139">
        <v>4999888855</v>
      </c>
      <c r="C102" s="139">
        <v>1682337139.1199999</v>
      </c>
      <c r="D102" s="139">
        <v>2102168259.3299999</v>
      </c>
      <c r="E102" s="139">
        <v>3198201551.1900001</v>
      </c>
      <c r="F102" s="183">
        <v>1771581221</v>
      </c>
      <c r="G102" s="139">
        <v>2116359883</v>
      </c>
      <c r="H102" s="140">
        <f t="shared" si="23"/>
        <v>119.5</v>
      </c>
      <c r="I102" s="25"/>
      <c r="J102" s="22"/>
    </row>
    <row r="103" spans="1:12" x14ac:dyDescent="0.2">
      <c r="A103" s="210" t="s">
        <v>699</v>
      </c>
      <c r="B103" s="139">
        <v>0</v>
      </c>
      <c r="C103" s="139"/>
      <c r="D103" s="139"/>
      <c r="E103" s="139"/>
      <c r="F103" s="183">
        <v>0</v>
      </c>
      <c r="G103" s="139"/>
      <c r="H103" s="140" t="str">
        <f t="shared" si="23"/>
        <v xml:space="preserve"> </v>
      </c>
      <c r="I103" s="25"/>
      <c r="J103" s="22"/>
    </row>
    <row r="104" spans="1:12" x14ac:dyDescent="0.2">
      <c r="A104" s="210" t="s">
        <v>700</v>
      </c>
      <c r="B104" s="139">
        <v>1322864615</v>
      </c>
      <c r="C104" s="139">
        <v>1381029454.75</v>
      </c>
      <c r="D104" s="139">
        <v>1352535344.3499999</v>
      </c>
      <c r="E104" s="139">
        <v>1456132016.78</v>
      </c>
      <c r="F104" s="183">
        <v>1122400448</v>
      </c>
      <c r="G104" s="139">
        <v>1219365290</v>
      </c>
      <c r="H104" s="140">
        <f t="shared" si="23"/>
        <v>108.6</v>
      </c>
      <c r="I104" s="25"/>
      <c r="J104" s="22"/>
    </row>
    <row r="105" spans="1:12" x14ac:dyDescent="0.2">
      <c r="A105" s="227" t="s">
        <v>701</v>
      </c>
      <c r="B105" s="139">
        <v>6695741</v>
      </c>
      <c r="C105" s="139">
        <v>10088793</v>
      </c>
      <c r="D105" s="139">
        <v>521986305.31</v>
      </c>
      <c r="E105" s="139">
        <v>558230101.97000003</v>
      </c>
      <c r="F105" s="183">
        <v>844073664</v>
      </c>
      <c r="G105" s="139">
        <v>702030871</v>
      </c>
      <c r="H105" s="140">
        <f t="shared" si="23"/>
        <v>83.2</v>
      </c>
      <c r="I105" s="25"/>
      <c r="J105" s="22"/>
    </row>
    <row r="106" spans="1:12" x14ac:dyDescent="0.2">
      <c r="A106" s="210" t="s">
        <v>702</v>
      </c>
      <c r="B106" s="139">
        <v>0</v>
      </c>
      <c r="C106" s="139"/>
      <c r="D106" s="139">
        <v>153231534</v>
      </c>
      <c r="E106" s="139">
        <v>248590202</v>
      </c>
      <c r="F106" s="183">
        <v>257600199</v>
      </c>
      <c r="G106" s="139">
        <v>268619750</v>
      </c>
      <c r="H106" s="140">
        <f t="shared" si="23"/>
        <v>104.3</v>
      </c>
      <c r="I106" s="25"/>
      <c r="J106" s="22"/>
    </row>
    <row r="107" spans="1:12" x14ac:dyDescent="0.2">
      <c r="A107" s="210" t="s">
        <v>703</v>
      </c>
      <c r="B107" s="139">
        <v>2621035607</v>
      </c>
      <c r="C107" s="139">
        <v>805176679.16999996</v>
      </c>
      <c r="D107" s="139">
        <v>882045136.98000002</v>
      </c>
      <c r="E107" s="139">
        <v>566346119.58000004</v>
      </c>
      <c r="F107" s="183">
        <v>10867450947</v>
      </c>
      <c r="G107" s="139">
        <v>12239444151</v>
      </c>
      <c r="H107" s="140">
        <f t="shared" si="23"/>
        <v>112.6</v>
      </c>
      <c r="I107" s="25"/>
      <c r="J107" s="22"/>
    </row>
    <row r="108" spans="1:12" ht="13.5" customHeight="1" x14ac:dyDescent="0.2">
      <c r="A108" s="866" t="s">
        <v>704</v>
      </c>
      <c r="B108" s="867">
        <f t="shared" ref="B108:G108" si="28">SUM(B99:B107)</f>
        <v>20116095876</v>
      </c>
      <c r="C108" s="867">
        <f t="shared" si="28"/>
        <v>6963250064.0699997</v>
      </c>
      <c r="D108" s="867">
        <f t="shared" si="28"/>
        <v>9714318908.7199993</v>
      </c>
      <c r="E108" s="867">
        <f t="shared" si="28"/>
        <v>9976114362.6499996</v>
      </c>
      <c r="F108" s="867">
        <f t="shared" si="28"/>
        <v>14981952889</v>
      </c>
      <c r="G108" s="867">
        <f t="shared" si="28"/>
        <v>18123937328</v>
      </c>
      <c r="H108" s="140">
        <f t="shared" si="23"/>
        <v>121</v>
      </c>
      <c r="I108" s="26"/>
      <c r="J108" s="22"/>
    </row>
    <row r="109" spans="1:12" x14ac:dyDescent="0.2">
      <c r="A109" s="210" t="s">
        <v>705</v>
      </c>
      <c r="B109" s="139">
        <v>23553594416</v>
      </c>
      <c r="C109" s="139">
        <v>17598618308.490002</v>
      </c>
      <c r="D109" s="139">
        <v>19105341219.090012</v>
      </c>
      <c r="E109" s="139">
        <v>18681501040.5</v>
      </c>
      <c r="F109" s="183">
        <v>24361642765</v>
      </c>
      <c r="G109" s="139">
        <v>24999067378</v>
      </c>
      <c r="H109" s="140">
        <f t="shared" si="23"/>
        <v>102.6</v>
      </c>
      <c r="I109" s="25"/>
      <c r="J109" s="22"/>
    </row>
    <row r="110" spans="1:12" ht="30.75" customHeight="1" x14ac:dyDescent="0.2">
      <c r="A110" s="866" t="s">
        <v>706</v>
      </c>
      <c r="B110" s="867">
        <f t="shared" ref="B110:G110" si="29">B109</f>
        <v>23553594416</v>
      </c>
      <c r="C110" s="867">
        <f t="shared" si="29"/>
        <v>17598618308.490002</v>
      </c>
      <c r="D110" s="867">
        <f t="shared" si="29"/>
        <v>19105341219.090012</v>
      </c>
      <c r="E110" s="867">
        <f t="shared" si="29"/>
        <v>18681501040.5</v>
      </c>
      <c r="F110" s="867">
        <f t="shared" si="29"/>
        <v>24361642765</v>
      </c>
      <c r="G110" s="867">
        <f t="shared" si="29"/>
        <v>24999067378</v>
      </c>
      <c r="H110" s="140">
        <f t="shared" si="23"/>
        <v>102.6</v>
      </c>
      <c r="I110" s="26"/>
      <c r="J110" s="22"/>
    </row>
    <row r="111" spans="1:12" ht="30.75" customHeight="1" x14ac:dyDescent="0.2">
      <c r="A111" s="210" t="s">
        <v>707</v>
      </c>
      <c r="B111" s="139">
        <v>34050000</v>
      </c>
      <c r="C111" s="139">
        <v>32150000</v>
      </c>
      <c r="D111" s="139">
        <v>39150000</v>
      </c>
      <c r="E111" s="139">
        <v>21650000</v>
      </c>
      <c r="F111" s="183">
        <v>20880000</v>
      </c>
      <c r="G111" s="139">
        <v>20880000</v>
      </c>
      <c r="H111" s="140">
        <f t="shared" si="23"/>
        <v>100</v>
      </c>
      <c r="I111" s="25"/>
      <c r="J111" s="22"/>
    </row>
    <row r="112" spans="1:12" ht="30.75" customHeight="1" x14ac:dyDescent="0.2">
      <c r="A112" s="866" t="s">
        <v>708</v>
      </c>
      <c r="B112" s="867">
        <f t="shared" ref="B112:F112" si="30">B111</f>
        <v>34050000</v>
      </c>
      <c r="C112" s="867">
        <f>C111</f>
        <v>32150000</v>
      </c>
      <c r="D112" s="867">
        <f t="shared" ref="D112:E112" si="31">D111</f>
        <v>39150000</v>
      </c>
      <c r="E112" s="867">
        <f t="shared" si="31"/>
        <v>21650000</v>
      </c>
      <c r="F112" s="867">
        <f t="shared" si="30"/>
        <v>20880000</v>
      </c>
      <c r="G112" s="867">
        <f t="shared" ref="G112" si="32">G111</f>
        <v>20880000</v>
      </c>
      <c r="H112" s="140">
        <f t="shared" si="23"/>
        <v>100</v>
      </c>
      <c r="I112" s="26"/>
      <c r="J112" s="22"/>
    </row>
    <row r="113" spans="1:10" ht="17.25" customHeight="1" x14ac:dyDescent="0.2">
      <c r="A113" s="866" t="s">
        <v>709</v>
      </c>
      <c r="B113" s="867">
        <f t="shared" ref="B113:F113" si="33">SUM(B63,B70,B79,B84,B92,B98,B108,B110,B112)</f>
        <v>293636164595</v>
      </c>
      <c r="C113" s="867">
        <f>SUM(C63,C70,C79,C84,C92,C98,C108,C110,C112)</f>
        <v>266353008256.36002</v>
      </c>
      <c r="D113" s="867">
        <f t="shared" ref="D113:E113" si="34">SUM(D63,D70,D79,D84,D92,D98,D108,D110,D112)</f>
        <v>281296698714.91003</v>
      </c>
      <c r="E113" s="867">
        <f t="shared" si="34"/>
        <v>332916519807.36993</v>
      </c>
      <c r="F113" s="867">
        <f t="shared" si="33"/>
        <v>353315971807</v>
      </c>
      <c r="G113" s="867">
        <f t="shared" ref="G113" si="35">SUM(G63,G70,G79,G84,G92,G98,G108,G110,G112)</f>
        <v>397530849670</v>
      </c>
      <c r="H113" s="140">
        <f t="shared" si="23"/>
        <v>112.5</v>
      </c>
      <c r="I113" s="26"/>
      <c r="J113" s="22"/>
    </row>
    <row r="114" spans="1:10" x14ac:dyDescent="0.2">
      <c r="A114" s="210" t="s">
        <v>710</v>
      </c>
      <c r="B114" s="139">
        <v>395507168030</v>
      </c>
      <c r="C114" s="139">
        <v>399264754866.91998</v>
      </c>
      <c r="D114" s="139">
        <v>414653205206.69</v>
      </c>
      <c r="E114" s="139">
        <v>434083026158.01001</v>
      </c>
      <c r="F114" s="183">
        <v>472468914957</v>
      </c>
      <c r="G114" s="139">
        <v>507352646000</v>
      </c>
      <c r="H114" s="140">
        <f t="shared" si="23"/>
        <v>107.4</v>
      </c>
      <c r="I114" s="25"/>
      <c r="J114" s="22"/>
    </row>
    <row r="115" spans="1:10" x14ac:dyDescent="0.2">
      <c r="A115" s="210" t="s">
        <v>711</v>
      </c>
      <c r="B115" s="139">
        <v>24324879881</v>
      </c>
      <c r="C115" s="139">
        <v>26505788593.68</v>
      </c>
      <c r="D115" s="139">
        <v>28569405536.52</v>
      </c>
      <c r="E115" s="139">
        <v>34261073981.610001</v>
      </c>
      <c r="F115" s="183">
        <v>36494991000</v>
      </c>
      <c r="G115" s="139">
        <v>40637347000</v>
      </c>
      <c r="H115" s="140">
        <f t="shared" si="23"/>
        <v>111.4</v>
      </c>
      <c r="I115" s="25"/>
      <c r="J115" s="22"/>
    </row>
    <row r="116" spans="1:10" x14ac:dyDescent="0.2">
      <c r="A116" s="227" t="s">
        <v>712</v>
      </c>
      <c r="B116" s="139">
        <v>28968973735</v>
      </c>
      <c r="C116" s="139">
        <v>29032695975.549999</v>
      </c>
      <c r="D116" s="139">
        <v>29135612447.59</v>
      </c>
      <c r="E116" s="139">
        <v>32341789067.009998</v>
      </c>
      <c r="F116" s="183">
        <v>33602802182</v>
      </c>
      <c r="G116" s="139">
        <v>39979297039</v>
      </c>
      <c r="H116" s="140">
        <f t="shared" si="23"/>
        <v>119</v>
      </c>
      <c r="I116" s="25"/>
      <c r="J116" s="22"/>
    </row>
    <row r="117" spans="1:10" x14ac:dyDescent="0.2">
      <c r="A117" s="227" t="s">
        <v>713</v>
      </c>
      <c r="B117" s="139">
        <v>9283693324</v>
      </c>
      <c r="C117" s="139">
        <v>9394252179.6499996</v>
      </c>
      <c r="D117" s="139">
        <v>8749335141.5799999</v>
      </c>
      <c r="E117" s="139">
        <v>7799760059.4799995</v>
      </c>
      <c r="F117" s="183">
        <v>9302520000</v>
      </c>
      <c r="G117" s="139">
        <v>9426946790</v>
      </c>
      <c r="H117" s="140">
        <f t="shared" si="23"/>
        <v>101.3</v>
      </c>
      <c r="I117" s="25"/>
      <c r="J117" s="22"/>
    </row>
    <row r="118" spans="1:10" ht="38.25" x14ac:dyDescent="0.2">
      <c r="A118" s="210" t="s">
        <v>852</v>
      </c>
      <c r="B118" s="139">
        <v>7322678347</v>
      </c>
      <c r="C118" s="139">
        <v>7288382268.5500002</v>
      </c>
      <c r="D118" s="139">
        <v>7420968258.0299997</v>
      </c>
      <c r="E118" s="139">
        <v>7680602855.0100002</v>
      </c>
      <c r="F118" s="183">
        <v>7956319000</v>
      </c>
      <c r="G118" s="139">
        <v>8365788607</v>
      </c>
      <c r="H118" s="140">
        <f t="shared" si="23"/>
        <v>105.1</v>
      </c>
      <c r="I118" s="25"/>
      <c r="J118" s="22"/>
    </row>
    <row r="119" spans="1:10" x14ac:dyDescent="0.2">
      <c r="A119" s="210" t="s">
        <v>714</v>
      </c>
      <c r="B119" s="139">
        <v>10592490761</v>
      </c>
      <c r="C119" s="139">
        <v>9346780902.0799999</v>
      </c>
      <c r="D119" s="139">
        <v>7499758383.4300003</v>
      </c>
      <c r="E119" s="139">
        <v>5426111983.1800003</v>
      </c>
      <c r="F119" s="183">
        <v>6629455542</v>
      </c>
      <c r="G119" s="139">
        <v>5550949419</v>
      </c>
      <c r="H119" s="140">
        <f t="shared" si="23"/>
        <v>83.7</v>
      </c>
      <c r="I119" s="25"/>
      <c r="J119" s="22"/>
    </row>
    <row r="120" spans="1:10" x14ac:dyDescent="0.2">
      <c r="A120" s="210" t="s">
        <v>715</v>
      </c>
      <c r="B120" s="139">
        <v>1975866232</v>
      </c>
      <c r="C120" s="139">
        <v>2045074284.3399999</v>
      </c>
      <c r="D120" s="139">
        <v>1997096725.8599999</v>
      </c>
      <c r="E120" s="139">
        <v>2666353824.2199998</v>
      </c>
      <c r="F120" s="183">
        <v>3000000000</v>
      </c>
      <c r="G120" s="139">
        <v>3100000000</v>
      </c>
      <c r="H120" s="140">
        <f t="shared" si="23"/>
        <v>103.3</v>
      </c>
      <c r="I120" s="25"/>
      <c r="J120" s="22"/>
    </row>
    <row r="121" spans="1:10" x14ac:dyDescent="0.2">
      <c r="A121" s="210" t="s">
        <v>716</v>
      </c>
      <c r="B121" s="139">
        <v>28741346899</v>
      </c>
      <c r="C121" s="139">
        <v>30559655381.650002</v>
      </c>
      <c r="D121" s="139">
        <v>32611122233.299999</v>
      </c>
      <c r="E121" s="139">
        <v>33580942898.669998</v>
      </c>
      <c r="F121" s="183">
        <v>34236200000</v>
      </c>
      <c r="G121" s="139">
        <v>39218424500</v>
      </c>
      <c r="H121" s="140">
        <f t="shared" si="23"/>
        <v>114.6</v>
      </c>
      <c r="I121" s="25"/>
      <c r="J121" s="22"/>
    </row>
    <row r="122" spans="1:10" ht="28.5" customHeight="1" x14ac:dyDescent="0.2">
      <c r="A122" s="866" t="s">
        <v>717</v>
      </c>
      <c r="B122" s="867">
        <f t="shared" ref="B122:G122" si="36">SUM(B114:B121)</f>
        <v>506717097209</v>
      </c>
      <c r="C122" s="867">
        <f t="shared" si="36"/>
        <v>513437384452.42004</v>
      </c>
      <c r="D122" s="867">
        <f t="shared" si="36"/>
        <v>530636503933.00006</v>
      </c>
      <c r="E122" s="867">
        <f t="shared" si="36"/>
        <v>557839660827.18994</v>
      </c>
      <c r="F122" s="867">
        <f t="shared" si="36"/>
        <v>603691202681</v>
      </c>
      <c r="G122" s="867">
        <f t="shared" si="36"/>
        <v>653631399355</v>
      </c>
      <c r="H122" s="140">
        <f t="shared" si="23"/>
        <v>108.3</v>
      </c>
      <c r="I122" s="26"/>
      <c r="J122" s="22"/>
    </row>
    <row r="123" spans="1:10" x14ac:dyDescent="0.2">
      <c r="A123" s="210" t="s">
        <v>718</v>
      </c>
      <c r="B123" s="139">
        <v>8303369893</v>
      </c>
      <c r="C123" s="139">
        <v>8254526903.2399998</v>
      </c>
      <c r="D123" s="139">
        <v>7853520225.2700005</v>
      </c>
      <c r="E123" s="139">
        <v>7542836423.7399998</v>
      </c>
      <c r="F123" s="183">
        <v>7300000000</v>
      </c>
      <c r="G123" s="139">
        <v>7600000000</v>
      </c>
      <c r="H123" s="140">
        <f t="shared" si="23"/>
        <v>104.1</v>
      </c>
      <c r="I123" s="25"/>
      <c r="J123" s="22"/>
    </row>
    <row r="124" spans="1:10" x14ac:dyDescent="0.2">
      <c r="A124" s="210" t="s">
        <v>719</v>
      </c>
      <c r="B124" s="139">
        <v>9732825551</v>
      </c>
      <c r="C124" s="139">
        <v>6866804605.4399996</v>
      </c>
      <c r="D124" s="139">
        <v>4760641856.04</v>
      </c>
      <c r="E124" s="139">
        <v>4398222602.8100004</v>
      </c>
      <c r="F124" s="183">
        <v>2252777707</v>
      </c>
      <c r="G124" s="139">
        <v>3604475953</v>
      </c>
      <c r="H124" s="140">
        <f t="shared" si="23"/>
        <v>160</v>
      </c>
      <c r="I124" s="25"/>
      <c r="J124" s="22"/>
    </row>
    <row r="125" spans="1:10" ht="25.5" x14ac:dyDescent="0.2">
      <c r="A125" s="210" t="s">
        <v>720</v>
      </c>
      <c r="B125" s="139">
        <v>229499564</v>
      </c>
      <c r="C125" s="139">
        <v>250338702.03</v>
      </c>
      <c r="D125" s="139">
        <v>167342789.59999999</v>
      </c>
      <c r="E125" s="139">
        <v>257154378.5</v>
      </c>
      <c r="F125" s="183">
        <v>400000000</v>
      </c>
      <c r="G125" s="139">
        <v>300000000</v>
      </c>
      <c r="H125" s="140">
        <f t="shared" si="23"/>
        <v>75</v>
      </c>
      <c r="I125" s="25"/>
      <c r="J125" s="28"/>
    </row>
    <row r="126" spans="1:10" x14ac:dyDescent="0.2">
      <c r="A126" s="227" t="s">
        <v>721</v>
      </c>
      <c r="B126" s="139">
        <v>4320059422</v>
      </c>
      <c r="C126" s="139">
        <v>4952514579.1099997</v>
      </c>
      <c r="D126" s="139">
        <v>5675571687.9300003</v>
      </c>
      <c r="E126" s="139">
        <v>6754655097.5699997</v>
      </c>
      <c r="F126" s="183">
        <v>7005000000</v>
      </c>
      <c r="G126" s="139">
        <v>7505000000</v>
      </c>
      <c r="H126" s="140">
        <f t="shared" si="23"/>
        <v>107.1</v>
      </c>
      <c r="I126" s="25"/>
      <c r="J126" s="28"/>
    </row>
    <row r="127" spans="1:10" x14ac:dyDescent="0.2">
      <c r="A127" s="227" t="s">
        <v>722</v>
      </c>
      <c r="B127" s="139">
        <v>641621597</v>
      </c>
      <c r="C127" s="139">
        <v>555682388</v>
      </c>
      <c r="D127" s="139">
        <v>553113945</v>
      </c>
      <c r="E127" s="139">
        <v>494441204</v>
      </c>
      <c r="F127" s="183">
        <v>850000000</v>
      </c>
      <c r="G127" s="139">
        <v>501000000</v>
      </c>
      <c r="H127" s="140">
        <f t="shared" si="23"/>
        <v>58.9</v>
      </c>
      <c r="I127" s="25"/>
      <c r="J127" s="28"/>
    </row>
    <row r="128" spans="1:10" x14ac:dyDescent="0.2">
      <c r="A128" s="210" t="s">
        <v>723</v>
      </c>
      <c r="B128" s="139">
        <v>0</v>
      </c>
      <c r="C128" s="139"/>
      <c r="D128" s="139"/>
      <c r="E128" s="139"/>
      <c r="F128" s="183">
        <v>0</v>
      </c>
      <c r="G128" s="139"/>
      <c r="H128" s="140" t="str">
        <f t="shared" si="23"/>
        <v xml:space="preserve"> </v>
      </c>
      <c r="I128" s="25"/>
      <c r="J128" s="22"/>
    </row>
    <row r="129" spans="1:10" ht="15.75" customHeight="1" x14ac:dyDescent="0.2">
      <c r="A129" s="866" t="s">
        <v>724</v>
      </c>
      <c r="B129" s="867">
        <f t="shared" ref="B129:G129" si="37">SUM(B123:B128)</f>
        <v>23227376027</v>
      </c>
      <c r="C129" s="867">
        <f t="shared" si="37"/>
        <v>20879867177.82</v>
      </c>
      <c r="D129" s="867">
        <f t="shared" si="37"/>
        <v>19010190503.840004</v>
      </c>
      <c r="E129" s="867">
        <f t="shared" si="37"/>
        <v>19447309706.619999</v>
      </c>
      <c r="F129" s="867">
        <f t="shared" si="37"/>
        <v>17807777707</v>
      </c>
      <c r="G129" s="867">
        <f t="shared" si="37"/>
        <v>19510475953</v>
      </c>
      <c r="H129" s="140">
        <f t="shared" si="23"/>
        <v>109.6</v>
      </c>
      <c r="I129" s="26"/>
      <c r="J129" s="22"/>
    </row>
    <row r="130" spans="1:10" x14ac:dyDescent="0.2">
      <c r="A130" s="210" t="s">
        <v>725</v>
      </c>
      <c r="B130" s="139">
        <v>35242000</v>
      </c>
      <c r="C130" s="139">
        <v>49527047</v>
      </c>
      <c r="D130" s="139">
        <v>68586982</v>
      </c>
      <c r="E130" s="139">
        <v>92588290</v>
      </c>
      <c r="F130" s="183">
        <v>150000000</v>
      </c>
      <c r="G130" s="139">
        <v>768200000</v>
      </c>
      <c r="H130" s="140">
        <f t="shared" si="23"/>
        <v>512.1</v>
      </c>
      <c r="I130" s="25"/>
      <c r="J130" s="22"/>
    </row>
    <row r="131" spans="1:10" x14ac:dyDescent="0.2">
      <c r="A131" s="210" t="s">
        <v>726</v>
      </c>
      <c r="B131" s="139">
        <v>1097271643</v>
      </c>
      <c r="C131" s="139">
        <v>1202689516.74</v>
      </c>
      <c r="D131" s="139">
        <v>1327492461.4400001</v>
      </c>
      <c r="E131" s="139">
        <v>1341275395.6700001</v>
      </c>
      <c r="F131" s="183">
        <v>1341950000</v>
      </c>
      <c r="G131" s="139">
        <v>1731500000</v>
      </c>
      <c r="H131" s="140">
        <f t="shared" si="23"/>
        <v>129</v>
      </c>
      <c r="I131" s="25"/>
      <c r="J131" s="22"/>
    </row>
    <row r="132" spans="1:10" x14ac:dyDescent="0.2">
      <c r="A132" s="210" t="s">
        <v>727</v>
      </c>
      <c r="B132" s="139">
        <v>589063854</v>
      </c>
      <c r="C132" s="139">
        <v>627101378</v>
      </c>
      <c r="D132" s="139">
        <v>640182162.23000002</v>
      </c>
      <c r="E132" s="139">
        <v>658646431.50999999</v>
      </c>
      <c r="F132" s="183">
        <v>581438712</v>
      </c>
      <c r="G132" s="139">
        <v>698383157</v>
      </c>
      <c r="H132" s="140">
        <f t="shared" si="23"/>
        <v>120.1</v>
      </c>
      <c r="I132" s="25"/>
      <c r="J132" s="22"/>
    </row>
    <row r="133" spans="1:10" x14ac:dyDescent="0.2">
      <c r="A133" s="210" t="s">
        <v>728</v>
      </c>
      <c r="B133" s="139">
        <v>27427771</v>
      </c>
      <c r="C133" s="139">
        <v>39158859.950000003</v>
      </c>
      <c r="D133" s="139">
        <v>71091952.689999998</v>
      </c>
      <c r="E133" s="139">
        <v>87289157.530000001</v>
      </c>
      <c r="F133" s="183">
        <v>32950000</v>
      </c>
      <c r="G133" s="139">
        <v>30350000</v>
      </c>
      <c r="H133" s="140">
        <f t="shared" si="23"/>
        <v>92.1</v>
      </c>
      <c r="I133" s="25"/>
      <c r="J133" s="22"/>
    </row>
    <row r="134" spans="1:10" x14ac:dyDescent="0.2">
      <c r="A134" s="210" t="s">
        <v>894</v>
      </c>
      <c r="B134" s="139">
        <v>9161167157</v>
      </c>
      <c r="C134" s="139">
        <v>9762378922.5100002</v>
      </c>
      <c r="D134" s="139">
        <v>12043049124.059999</v>
      </c>
      <c r="E134" s="139">
        <v>15798095089.379999</v>
      </c>
      <c r="F134" s="183">
        <v>16230847205</v>
      </c>
      <c r="G134" s="139">
        <v>17756282956</v>
      </c>
      <c r="H134" s="140">
        <f t="shared" si="23"/>
        <v>109.4</v>
      </c>
      <c r="I134" s="25"/>
      <c r="J134" s="22"/>
    </row>
    <row r="135" spans="1:10" x14ac:dyDescent="0.2">
      <c r="A135" s="210" t="s">
        <v>729</v>
      </c>
      <c r="B135" s="139">
        <v>14667113394</v>
      </c>
      <c r="C135" s="139">
        <v>15599686321.65</v>
      </c>
      <c r="D135" s="139">
        <v>18455402278.099998</v>
      </c>
      <c r="E135" s="139">
        <v>20279476229.700001</v>
      </c>
      <c r="F135" s="183">
        <v>22274654659</v>
      </c>
      <c r="G135" s="139">
        <v>18351764681</v>
      </c>
      <c r="H135" s="140">
        <f t="shared" si="23"/>
        <v>82.4</v>
      </c>
      <c r="I135" s="155"/>
      <c r="J135" s="22"/>
    </row>
    <row r="136" spans="1:10" x14ac:dyDescent="0.2">
      <c r="A136" s="210" t="s">
        <v>730</v>
      </c>
      <c r="B136" s="139">
        <v>89918000</v>
      </c>
      <c r="C136" s="139">
        <v>136456577.5</v>
      </c>
      <c r="D136" s="139">
        <v>166962521.5</v>
      </c>
      <c r="E136" s="139">
        <v>202865025</v>
      </c>
      <c r="F136" s="183">
        <v>0</v>
      </c>
      <c r="G136" s="139"/>
      <c r="H136" s="140" t="str">
        <f t="shared" si="23"/>
        <v xml:space="preserve"> </v>
      </c>
      <c r="I136" s="25"/>
      <c r="J136" s="22"/>
    </row>
    <row r="137" spans="1:10" x14ac:dyDescent="0.2">
      <c r="A137" s="210" t="s">
        <v>731</v>
      </c>
      <c r="B137" s="139">
        <v>0</v>
      </c>
      <c r="C137" s="139"/>
      <c r="D137" s="139">
        <v>8025331</v>
      </c>
      <c r="E137" s="139">
        <v>34907670</v>
      </c>
      <c r="F137" s="183">
        <v>80000000</v>
      </c>
      <c r="G137" s="139">
        <v>90000000</v>
      </c>
      <c r="H137" s="140">
        <f t="shared" si="23"/>
        <v>112.5</v>
      </c>
      <c r="I137" s="25"/>
      <c r="J137" s="22"/>
    </row>
    <row r="138" spans="1:10" x14ac:dyDescent="0.2">
      <c r="A138" s="210" t="s">
        <v>732</v>
      </c>
      <c r="B138" s="139">
        <v>1826645660</v>
      </c>
      <c r="C138" s="139">
        <v>1451518522.95</v>
      </c>
      <c r="D138" s="139">
        <v>1601813996.0599999</v>
      </c>
      <c r="E138" s="139">
        <v>1697707947.54</v>
      </c>
      <c r="F138" s="183">
        <v>1549113967</v>
      </c>
      <c r="G138" s="139">
        <v>2131978839</v>
      </c>
      <c r="H138" s="140">
        <f t="shared" si="23"/>
        <v>137.6</v>
      </c>
      <c r="I138" s="25"/>
      <c r="J138" s="22"/>
    </row>
    <row r="139" spans="1:10" ht="39" customHeight="1" x14ac:dyDescent="0.2">
      <c r="A139" s="866" t="s">
        <v>853</v>
      </c>
      <c r="B139" s="867">
        <f t="shared" ref="B139:G139" si="38">SUM(B130:B138)</f>
        <v>27493849479</v>
      </c>
      <c r="C139" s="867">
        <f>SUM(C130:C138)</f>
        <v>28868517146.299999</v>
      </c>
      <c r="D139" s="867">
        <f t="shared" ref="D139:E139" si="39">SUM(D130:D138)</f>
        <v>34382606809.079994</v>
      </c>
      <c r="E139" s="867">
        <f t="shared" si="39"/>
        <v>40192851236.330002</v>
      </c>
      <c r="F139" s="867">
        <f t="shared" si="38"/>
        <v>42240954543</v>
      </c>
      <c r="G139" s="867">
        <f t="shared" si="38"/>
        <v>41558459633</v>
      </c>
      <c r="H139" s="140">
        <f t="shared" ref="H139:H195" si="40">IF(F139=0," ",IF(F139&gt;0,ROUND(G139/F139*100,1)))</f>
        <v>98.4</v>
      </c>
      <c r="I139" s="26"/>
      <c r="J139" s="22"/>
    </row>
    <row r="140" spans="1:10" ht="30" customHeight="1" x14ac:dyDescent="0.2">
      <c r="A140" s="866" t="s">
        <v>733</v>
      </c>
      <c r="B140" s="867">
        <f t="shared" ref="B140:G140" si="41">SUM(B139,B129,B122)</f>
        <v>557438322715</v>
      </c>
      <c r="C140" s="867">
        <f>SUM(C139,C129,C122)</f>
        <v>563185768776.54004</v>
      </c>
      <c r="D140" s="867">
        <f t="shared" ref="D140:E140" si="42">SUM(D139,D129,D122)</f>
        <v>584029301245.92004</v>
      </c>
      <c r="E140" s="867">
        <f t="shared" si="42"/>
        <v>617479821770.13989</v>
      </c>
      <c r="F140" s="867">
        <f t="shared" si="41"/>
        <v>663739934931</v>
      </c>
      <c r="G140" s="867">
        <f t="shared" si="41"/>
        <v>714700334941</v>
      </c>
      <c r="H140" s="140">
        <f t="shared" si="40"/>
        <v>107.7</v>
      </c>
      <c r="I140" s="26"/>
      <c r="J140" s="22"/>
    </row>
    <row r="141" spans="1:10" x14ac:dyDescent="0.2">
      <c r="A141" s="210" t="s">
        <v>734</v>
      </c>
      <c r="B141" s="139">
        <v>32278256469</v>
      </c>
      <c r="C141" s="139">
        <v>30532967257.91</v>
      </c>
      <c r="D141" s="139">
        <v>36751606036.260002</v>
      </c>
      <c r="E141" s="139">
        <v>42808596995.790001</v>
      </c>
      <c r="F141" s="183">
        <v>47686373238</v>
      </c>
      <c r="G141" s="139">
        <v>55370625821</v>
      </c>
      <c r="H141" s="140">
        <f t="shared" si="40"/>
        <v>116.1</v>
      </c>
      <c r="I141" s="25"/>
      <c r="J141" s="22"/>
    </row>
    <row r="142" spans="1:10" x14ac:dyDescent="0.2">
      <c r="A142" s="210" t="s">
        <v>735</v>
      </c>
      <c r="B142" s="139">
        <v>2129668783</v>
      </c>
      <c r="C142" s="139">
        <v>2146828327.8900001</v>
      </c>
      <c r="D142" s="139">
        <v>2303097678.5</v>
      </c>
      <c r="E142" s="139">
        <v>2857987969.4699998</v>
      </c>
      <c r="F142" s="183">
        <v>3776993769</v>
      </c>
      <c r="G142" s="139">
        <v>4034891659</v>
      </c>
      <c r="H142" s="140">
        <f t="shared" si="40"/>
        <v>106.8</v>
      </c>
      <c r="I142" s="25"/>
      <c r="J142" s="22"/>
    </row>
    <row r="143" spans="1:10" x14ac:dyDescent="0.2">
      <c r="A143" s="228" t="s">
        <v>736</v>
      </c>
      <c r="B143" s="139">
        <v>15286505</v>
      </c>
      <c r="C143" s="139">
        <v>14508996.109999999</v>
      </c>
      <c r="D143" s="139">
        <v>5720963.9900000002</v>
      </c>
      <c r="E143" s="139">
        <v>5026569.47</v>
      </c>
      <c r="F143" s="183">
        <v>6862000</v>
      </c>
      <c r="G143" s="139">
        <v>6520000</v>
      </c>
      <c r="H143" s="140">
        <f t="shared" si="40"/>
        <v>95</v>
      </c>
      <c r="I143" s="25"/>
      <c r="J143" s="22"/>
    </row>
    <row r="144" spans="1:10" x14ac:dyDescent="0.2">
      <c r="A144" s="210" t="s">
        <v>737</v>
      </c>
      <c r="B144" s="139">
        <v>300934838</v>
      </c>
      <c r="C144" s="139">
        <v>267370432.28999999</v>
      </c>
      <c r="D144" s="139">
        <v>350674366.35000002</v>
      </c>
      <c r="E144" s="139">
        <v>352007711.45999998</v>
      </c>
      <c r="F144" s="183">
        <v>313264150</v>
      </c>
      <c r="G144" s="139">
        <v>343037000</v>
      </c>
      <c r="H144" s="140">
        <f t="shared" si="40"/>
        <v>109.5</v>
      </c>
      <c r="I144" s="25"/>
      <c r="J144" s="22"/>
    </row>
    <row r="145" spans="1:10" x14ac:dyDescent="0.2">
      <c r="A145" s="210" t="s">
        <v>738</v>
      </c>
      <c r="B145" s="139">
        <v>2907715738</v>
      </c>
      <c r="C145" s="139">
        <v>3207336073.4099998</v>
      </c>
      <c r="D145" s="139">
        <v>3303100082.48</v>
      </c>
      <c r="E145" s="139">
        <v>2971650748.3000002</v>
      </c>
      <c r="F145" s="183">
        <v>3736142210</v>
      </c>
      <c r="G145" s="139">
        <v>3868998460</v>
      </c>
      <c r="H145" s="140">
        <f t="shared" si="40"/>
        <v>103.6</v>
      </c>
      <c r="I145" s="25"/>
      <c r="J145" s="22"/>
    </row>
    <row r="146" spans="1:10" ht="16.5" customHeight="1" x14ac:dyDescent="0.2">
      <c r="A146" s="866" t="s">
        <v>739</v>
      </c>
      <c r="B146" s="867">
        <f t="shared" ref="B146:G146" si="43">SUM(B141:B145)</f>
        <v>37631862333</v>
      </c>
      <c r="C146" s="867">
        <f t="shared" si="43"/>
        <v>36169011087.610001</v>
      </c>
      <c r="D146" s="867">
        <f t="shared" si="43"/>
        <v>42714199127.580002</v>
      </c>
      <c r="E146" s="867">
        <f t="shared" si="43"/>
        <v>48995269994.490005</v>
      </c>
      <c r="F146" s="867">
        <f t="shared" si="43"/>
        <v>55519635367</v>
      </c>
      <c r="G146" s="867">
        <f t="shared" si="43"/>
        <v>63624072940</v>
      </c>
      <c r="H146" s="140">
        <f t="shared" si="40"/>
        <v>114.6</v>
      </c>
      <c r="I146" s="26"/>
      <c r="J146" s="22"/>
    </row>
    <row r="147" spans="1:10" x14ac:dyDescent="0.2">
      <c r="A147" s="210" t="s">
        <v>740</v>
      </c>
      <c r="B147" s="139">
        <v>55004836</v>
      </c>
      <c r="C147" s="139">
        <v>54475260.899999999</v>
      </c>
      <c r="D147" s="139">
        <v>60212179.439999998</v>
      </c>
      <c r="E147" s="139">
        <v>9336779</v>
      </c>
      <c r="F147" s="183">
        <v>24170500</v>
      </c>
      <c r="G147" s="139">
        <v>23610000</v>
      </c>
      <c r="H147" s="140">
        <f t="shared" si="40"/>
        <v>97.7</v>
      </c>
      <c r="I147" s="25"/>
      <c r="J147" s="22"/>
    </row>
    <row r="148" spans="1:10" x14ac:dyDescent="0.2">
      <c r="A148" s="210" t="s">
        <v>741</v>
      </c>
      <c r="B148" s="139">
        <v>1808643529</v>
      </c>
      <c r="C148" s="139">
        <v>1972821966.9400001</v>
      </c>
      <c r="D148" s="139">
        <v>2341574913.5999999</v>
      </c>
      <c r="E148" s="139">
        <v>2185501224.6700001</v>
      </c>
      <c r="F148" s="183">
        <v>2379988202</v>
      </c>
      <c r="G148" s="139">
        <v>2305013785</v>
      </c>
      <c r="H148" s="140">
        <f t="shared" si="40"/>
        <v>96.8</v>
      </c>
      <c r="I148" s="25"/>
      <c r="J148" s="22"/>
    </row>
    <row r="149" spans="1:10" x14ac:dyDescent="0.2">
      <c r="A149" s="210" t="s">
        <v>742</v>
      </c>
      <c r="B149" s="139">
        <v>289561070</v>
      </c>
      <c r="C149" s="139">
        <v>249089980.91</v>
      </c>
      <c r="D149" s="139">
        <v>274410688.69999999</v>
      </c>
      <c r="E149" s="139">
        <v>292552607.43000001</v>
      </c>
      <c r="F149" s="183">
        <v>469357506</v>
      </c>
      <c r="G149" s="139">
        <v>432434944</v>
      </c>
      <c r="H149" s="140">
        <f t="shared" si="40"/>
        <v>92.1</v>
      </c>
      <c r="I149" s="25"/>
      <c r="J149" s="22"/>
    </row>
    <row r="150" spans="1:10" x14ac:dyDescent="0.2">
      <c r="A150" s="227" t="s">
        <v>743</v>
      </c>
      <c r="B150" s="139">
        <v>35535046</v>
      </c>
      <c r="C150" s="139">
        <v>48108703.399999999</v>
      </c>
      <c r="D150" s="139">
        <v>42185075.950000003</v>
      </c>
      <c r="E150" s="139">
        <v>104137326.76000001</v>
      </c>
      <c r="F150" s="183">
        <v>12514200</v>
      </c>
      <c r="G150" s="139">
        <v>12943000</v>
      </c>
      <c r="H150" s="140">
        <f t="shared" si="40"/>
        <v>103.4</v>
      </c>
      <c r="I150" s="25"/>
      <c r="J150" s="22"/>
    </row>
    <row r="151" spans="1:10" x14ac:dyDescent="0.2">
      <c r="A151" s="226" t="s">
        <v>744</v>
      </c>
      <c r="B151" s="139">
        <v>32568935</v>
      </c>
      <c r="C151" s="139">
        <v>30676893.960000001</v>
      </c>
      <c r="D151" s="139">
        <v>26558034.449999999</v>
      </c>
      <c r="E151" s="139">
        <v>25188645.129999999</v>
      </c>
      <c r="F151" s="183">
        <v>16215000</v>
      </c>
      <c r="G151" s="139">
        <v>13732000</v>
      </c>
      <c r="H151" s="140">
        <f t="shared" si="40"/>
        <v>84.7</v>
      </c>
      <c r="I151" s="25"/>
      <c r="J151" s="22"/>
    </row>
    <row r="152" spans="1:10" x14ac:dyDescent="0.2">
      <c r="A152" s="226" t="s">
        <v>745</v>
      </c>
      <c r="B152" s="139">
        <v>741381</v>
      </c>
      <c r="C152" s="139">
        <v>592137.91</v>
      </c>
      <c r="D152" s="139">
        <v>629756.28</v>
      </c>
      <c r="E152" s="139">
        <v>1073169.2</v>
      </c>
      <c r="F152" s="183">
        <v>4426600</v>
      </c>
      <c r="G152" s="139">
        <v>760000</v>
      </c>
      <c r="H152" s="140">
        <f t="shared" si="40"/>
        <v>17.2</v>
      </c>
      <c r="I152" s="25"/>
      <c r="J152" s="22"/>
    </row>
    <row r="153" spans="1:10" ht="15" customHeight="1" x14ac:dyDescent="0.2">
      <c r="A153" s="866" t="s">
        <v>746</v>
      </c>
      <c r="B153" s="867">
        <f t="shared" ref="B153:G153" si="44">SUM(B147:B152)</f>
        <v>2222054797</v>
      </c>
      <c r="C153" s="867">
        <f t="shared" si="44"/>
        <v>2355764944.02</v>
      </c>
      <c r="D153" s="867">
        <f t="shared" si="44"/>
        <v>2745570648.4199996</v>
      </c>
      <c r="E153" s="867">
        <f t="shared" si="44"/>
        <v>2617789752.1900001</v>
      </c>
      <c r="F153" s="867">
        <f t="shared" si="44"/>
        <v>2906672008</v>
      </c>
      <c r="G153" s="867">
        <f t="shared" si="44"/>
        <v>2788493729</v>
      </c>
      <c r="H153" s="140">
        <f t="shared" si="40"/>
        <v>95.9</v>
      </c>
      <c r="I153" s="26"/>
      <c r="J153" s="22"/>
    </row>
    <row r="154" spans="1:10" x14ac:dyDescent="0.2">
      <c r="A154" s="210" t="s">
        <v>747</v>
      </c>
      <c r="B154" s="139">
        <v>41410653321</v>
      </c>
      <c r="C154" s="139">
        <v>39730445106.379997</v>
      </c>
      <c r="D154" s="139">
        <v>43255407308.980011</v>
      </c>
      <c r="E154" s="139">
        <v>49688112323.629982</v>
      </c>
      <c r="F154" s="183">
        <v>53669114104</v>
      </c>
      <c r="G154" s="139">
        <v>56121997320</v>
      </c>
      <c r="H154" s="140">
        <f t="shared" si="40"/>
        <v>104.6</v>
      </c>
      <c r="I154" s="25"/>
      <c r="J154" s="22"/>
    </row>
    <row r="155" spans="1:10" x14ac:dyDescent="0.2">
      <c r="A155" s="226" t="s">
        <v>748</v>
      </c>
      <c r="B155" s="139">
        <v>19557979</v>
      </c>
      <c r="C155" s="139">
        <v>59131502.479999997</v>
      </c>
      <c r="D155" s="139">
        <v>44966629.759999998</v>
      </c>
      <c r="E155" s="139">
        <v>23490926.32</v>
      </c>
      <c r="F155" s="183">
        <v>18520000</v>
      </c>
      <c r="G155" s="139">
        <v>16254000</v>
      </c>
      <c r="H155" s="140">
        <f t="shared" si="40"/>
        <v>87.8</v>
      </c>
      <c r="I155" s="25"/>
      <c r="J155" s="22"/>
    </row>
    <row r="156" spans="1:10" x14ac:dyDescent="0.2">
      <c r="A156" s="226" t="s">
        <v>749</v>
      </c>
      <c r="B156" s="139">
        <v>341741586</v>
      </c>
      <c r="C156" s="139">
        <v>349137288.80000001</v>
      </c>
      <c r="D156" s="139">
        <v>449712910.5</v>
      </c>
      <c r="E156" s="139">
        <v>454413694.86000001</v>
      </c>
      <c r="F156" s="183">
        <v>458947851</v>
      </c>
      <c r="G156" s="139">
        <v>492690592</v>
      </c>
      <c r="H156" s="140">
        <f t="shared" si="40"/>
        <v>107.4</v>
      </c>
      <c r="I156" s="25"/>
      <c r="J156" s="22"/>
    </row>
    <row r="157" spans="1:10" ht="18" customHeight="1" x14ac:dyDescent="0.2">
      <c r="A157" s="866" t="s">
        <v>750</v>
      </c>
      <c r="B157" s="867">
        <f t="shared" ref="B157:G157" si="45">SUM(B154,B155:B156)</f>
        <v>41771952886</v>
      </c>
      <c r="C157" s="867">
        <f t="shared" si="45"/>
        <v>40138713897.660004</v>
      </c>
      <c r="D157" s="867">
        <f t="shared" si="45"/>
        <v>43750086849.240013</v>
      </c>
      <c r="E157" s="867">
        <f t="shared" si="45"/>
        <v>50166016944.809982</v>
      </c>
      <c r="F157" s="867">
        <f t="shared" si="45"/>
        <v>54146581955</v>
      </c>
      <c r="G157" s="867">
        <f t="shared" si="45"/>
        <v>56630941912</v>
      </c>
      <c r="H157" s="140">
        <f t="shared" si="40"/>
        <v>104.6</v>
      </c>
      <c r="I157" s="26"/>
      <c r="J157" s="22"/>
    </row>
    <row r="158" spans="1:10" x14ac:dyDescent="0.2">
      <c r="A158" s="210" t="s">
        <v>751</v>
      </c>
      <c r="B158" s="139">
        <v>178511691</v>
      </c>
      <c r="C158" s="139">
        <v>172050755.53999999</v>
      </c>
      <c r="D158" s="139">
        <v>238379249.5</v>
      </c>
      <c r="E158" s="139">
        <v>314596850.56999999</v>
      </c>
      <c r="F158" s="183">
        <v>231559248</v>
      </c>
      <c r="G158" s="139">
        <v>233195735</v>
      </c>
      <c r="H158" s="140">
        <f t="shared" si="40"/>
        <v>100.7</v>
      </c>
      <c r="I158" s="25"/>
      <c r="J158" s="22"/>
    </row>
    <row r="159" spans="1:10" x14ac:dyDescent="0.2">
      <c r="A159" s="210" t="s">
        <v>752</v>
      </c>
      <c r="B159" s="139">
        <v>11696914693</v>
      </c>
      <c r="C159" s="139">
        <v>11628468801.34</v>
      </c>
      <c r="D159" s="139">
        <v>11939459217.469999</v>
      </c>
      <c r="E159" s="139">
        <v>12632090803.66</v>
      </c>
      <c r="F159" s="183">
        <v>13591225774</v>
      </c>
      <c r="G159" s="139">
        <v>14416860494</v>
      </c>
      <c r="H159" s="140">
        <f t="shared" si="40"/>
        <v>106.1</v>
      </c>
      <c r="I159" s="25"/>
      <c r="J159" s="22"/>
    </row>
    <row r="160" spans="1:10" x14ac:dyDescent="0.2">
      <c r="A160" s="210" t="s">
        <v>753</v>
      </c>
      <c r="B160" s="139">
        <v>2895668280</v>
      </c>
      <c r="C160" s="139">
        <v>2722837707.0999999</v>
      </c>
      <c r="D160" s="139">
        <v>2821746741.5100002</v>
      </c>
      <c r="E160" s="139">
        <v>2987437110.6199999</v>
      </c>
      <c r="F160" s="183">
        <v>3215232031</v>
      </c>
      <c r="G160" s="139">
        <v>3509188149</v>
      </c>
      <c r="H160" s="140">
        <f t="shared" si="40"/>
        <v>109.1</v>
      </c>
      <c r="I160" s="25"/>
      <c r="J160" s="22"/>
    </row>
    <row r="161" spans="1:10" x14ac:dyDescent="0.2">
      <c r="A161" s="210" t="s">
        <v>754</v>
      </c>
      <c r="B161" s="139">
        <v>7280214651</v>
      </c>
      <c r="C161" s="139">
        <v>7589254500.5799999</v>
      </c>
      <c r="D161" s="139">
        <v>8543784850.1700001</v>
      </c>
      <c r="E161" s="139">
        <v>9530700485.6299992</v>
      </c>
      <c r="F161" s="183">
        <v>10453605138</v>
      </c>
      <c r="G161" s="139">
        <v>10838026012</v>
      </c>
      <c r="H161" s="140">
        <f t="shared" si="40"/>
        <v>103.7</v>
      </c>
      <c r="I161" s="25"/>
      <c r="J161" s="22"/>
    </row>
    <row r="162" spans="1:10" x14ac:dyDescent="0.2">
      <c r="A162" s="210" t="s">
        <v>755</v>
      </c>
      <c r="B162" s="139">
        <v>287753416</v>
      </c>
      <c r="C162" s="139">
        <v>278629320.22000003</v>
      </c>
      <c r="D162" s="139">
        <v>350707136.48000002</v>
      </c>
      <c r="E162" s="139">
        <v>420123264.64999998</v>
      </c>
      <c r="F162" s="183">
        <v>423816125</v>
      </c>
      <c r="G162" s="139">
        <v>383865194</v>
      </c>
      <c r="H162" s="140">
        <f t="shared" si="40"/>
        <v>90.6</v>
      </c>
      <c r="I162" s="25"/>
      <c r="J162" s="22"/>
    </row>
    <row r="163" spans="1:10" x14ac:dyDescent="0.2">
      <c r="A163" s="210" t="s">
        <v>756</v>
      </c>
      <c r="B163" s="139">
        <v>791936494</v>
      </c>
      <c r="C163" s="139">
        <v>761600815</v>
      </c>
      <c r="D163" s="139">
        <v>802148515.44000006</v>
      </c>
      <c r="E163" s="139">
        <v>869707990.01999998</v>
      </c>
      <c r="F163" s="183">
        <v>1315853547</v>
      </c>
      <c r="G163" s="139">
        <v>1161646759</v>
      </c>
      <c r="H163" s="140">
        <f t="shared" si="40"/>
        <v>88.3</v>
      </c>
      <c r="I163" s="25"/>
      <c r="J163" s="22"/>
    </row>
    <row r="164" spans="1:10" x14ac:dyDescent="0.2">
      <c r="A164" s="210" t="s">
        <v>757</v>
      </c>
      <c r="B164" s="139">
        <v>147337072</v>
      </c>
      <c r="C164" s="139">
        <v>153624331.88</v>
      </c>
      <c r="D164" s="139">
        <v>177198578.78</v>
      </c>
      <c r="E164" s="139">
        <v>248358589.50999999</v>
      </c>
      <c r="F164" s="183">
        <v>223837822</v>
      </c>
      <c r="G164" s="139">
        <v>218096615</v>
      </c>
      <c r="H164" s="140">
        <f t="shared" si="40"/>
        <v>97.4</v>
      </c>
      <c r="I164" s="25"/>
      <c r="J164" s="22"/>
    </row>
    <row r="165" spans="1:10" x14ac:dyDescent="0.2">
      <c r="A165" s="210" t="s">
        <v>758</v>
      </c>
      <c r="B165" s="139">
        <v>7735828</v>
      </c>
      <c r="C165" s="139">
        <v>7890469.7000000002</v>
      </c>
      <c r="D165" s="139">
        <v>7050372.7400000002</v>
      </c>
      <c r="E165" s="139">
        <v>7231005.7999999998</v>
      </c>
      <c r="F165" s="183">
        <v>0</v>
      </c>
      <c r="G165" s="139"/>
      <c r="H165" s="140" t="str">
        <f t="shared" si="40"/>
        <v xml:space="preserve"> </v>
      </c>
      <c r="I165" s="25"/>
      <c r="J165" s="22"/>
    </row>
    <row r="166" spans="1:10" x14ac:dyDescent="0.2">
      <c r="A166" s="210" t="s">
        <v>759</v>
      </c>
      <c r="B166" s="139">
        <v>106423025</v>
      </c>
      <c r="C166" s="139">
        <v>94705714.060000002</v>
      </c>
      <c r="D166" s="139">
        <v>97545605.120000005</v>
      </c>
      <c r="E166" s="139">
        <v>106679176.39</v>
      </c>
      <c r="F166" s="183">
        <v>122165795</v>
      </c>
      <c r="G166" s="139">
        <v>128685088</v>
      </c>
      <c r="H166" s="140">
        <f t="shared" si="40"/>
        <v>105.3</v>
      </c>
      <c r="I166" s="25"/>
      <c r="J166" s="22"/>
    </row>
    <row r="167" spans="1:10" ht="16.5" customHeight="1" x14ac:dyDescent="0.2">
      <c r="A167" s="866" t="s">
        <v>760</v>
      </c>
      <c r="B167" s="867">
        <f t="shared" ref="B167:G167" si="46">SUM(B158:B166)</f>
        <v>23392495150</v>
      </c>
      <c r="C167" s="867">
        <f t="shared" si="46"/>
        <v>23409062415.420006</v>
      </c>
      <c r="D167" s="867">
        <f t="shared" si="46"/>
        <v>24978020267.209999</v>
      </c>
      <c r="E167" s="867">
        <f t="shared" si="46"/>
        <v>27116925276.849995</v>
      </c>
      <c r="F167" s="867">
        <f t="shared" si="46"/>
        <v>29577295480</v>
      </c>
      <c r="G167" s="867">
        <f t="shared" si="46"/>
        <v>30889564046</v>
      </c>
      <c r="H167" s="140">
        <f t="shared" si="40"/>
        <v>104.4</v>
      </c>
      <c r="I167" s="26"/>
      <c r="J167" s="22"/>
    </row>
    <row r="168" spans="1:10" ht="19.5" customHeight="1" x14ac:dyDescent="0.2">
      <c r="A168" s="210" t="s">
        <v>761</v>
      </c>
      <c r="B168" s="139">
        <v>7972438546</v>
      </c>
      <c r="C168" s="139">
        <v>8428171532.2200003</v>
      </c>
      <c r="D168" s="139">
        <v>9070639738.0599995</v>
      </c>
      <c r="E168" s="139">
        <v>10396096783.99</v>
      </c>
      <c r="F168" s="183">
        <v>10160287073</v>
      </c>
      <c r="G168" s="139">
        <v>10951523574</v>
      </c>
      <c r="H168" s="140">
        <f t="shared" si="40"/>
        <v>107.8</v>
      </c>
      <c r="I168" s="25"/>
      <c r="J168" s="22"/>
    </row>
    <row r="169" spans="1:10" ht="28.5" customHeight="1" x14ac:dyDescent="0.2">
      <c r="A169" s="210" t="s">
        <v>762</v>
      </c>
      <c r="B169" s="139">
        <v>6465450</v>
      </c>
      <c r="C169" s="139">
        <v>5397645.1799999997</v>
      </c>
      <c r="D169" s="139">
        <v>3582762.39</v>
      </c>
      <c r="E169" s="139">
        <v>7246882.2400000002</v>
      </c>
      <c r="F169" s="183">
        <v>60000000</v>
      </c>
      <c r="G169" s="139">
        <v>60000000</v>
      </c>
      <c r="H169" s="140">
        <f t="shared" si="40"/>
        <v>100</v>
      </c>
      <c r="I169" s="25"/>
      <c r="J169" s="22"/>
    </row>
    <row r="170" spans="1:10" ht="25.5" x14ac:dyDescent="0.2">
      <c r="A170" s="210" t="s">
        <v>854</v>
      </c>
      <c r="B170" s="139">
        <v>2095104181</v>
      </c>
      <c r="C170" s="139">
        <v>387051936.76999998</v>
      </c>
      <c r="D170" s="139">
        <v>758483658.01999998</v>
      </c>
      <c r="E170" s="139">
        <v>795773087.44000006</v>
      </c>
      <c r="F170" s="183">
        <v>541786438</v>
      </c>
      <c r="G170" s="139">
        <v>578697374</v>
      </c>
      <c r="H170" s="140">
        <f t="shared" si="40"/>
        <v>106.8</v>
      </c>
      <c r="I170" s="25"/>
      <c r="J170" s="22"/>
    </row>
    <row r="171" spans="1:10" ht="25.5" x14ac:dyDescent="0.2">
      <c r="A171" s="210" t="s">
        <v>855</v>
      </c>
      <c r="B171" s="139">
        <v>3689694</v>
      </c>
      <c r="C171" s="139">
        <v>6637503.1299999999</v>
      </c>
      <c r="D171" s="139">
        <v>9402946.7899999991</v>
      </c>
      <c r="E171" s="139">
        <v>5841201.2300000004</v>
      </c>
      <c r="F171" s="183">
        <v>3560000</v>
      </c>
      <c r="G171" s="139">
        <v>4678710</v>
      </c>
      <c r="H171" s="140">
        <f t="shared" si="40"/>
        <v>131.4</v>
      </c>
      <c r="I171" s="25"/>
      <c r="J171" s="22"/>
    </row>
    <row r="172" spans="1:10" ht="38.25" x14ac:dyDescent="0.2">
      <c r="A172" s="210" t="s">
        <v>856</v>
      </c>
      <c r="B172" s="139">
        <v>2915910</v>
      </c>
      <c r="C172" s="139">
        <v>9913391.1400000006</v>
      </c>
      <c r="D172" s="139">
        <v>40324514.409999996</v>
      </c>
      <c r="E172" s="139">
        <v>21309639.5</v>
      </c>
      <c r="F172" s="183">
        <v>33000000</v>
      </c>
      <c r="G172" s="139">
        <v>53000000</v>
      </c>
      <c r="H172" s="140">
        <f t="shared" si="40"/>
        <v>160.6</v>
      </c>
      <c r="I172" s="25"/>
      <c r="J172" s="22"/>
    </row>
    <row r="173" spans="1:10" ht="27.75" customHeight="1" x14ac:dyDescent="0.2">
      <c r="A173" s="866" t="s">
        <v>763</v>
      </c>
      <c r="B173" s="867">
        <f t="shared" ref="B173:F173" si="47">SUM(B168:B172)</f>
        <v>10080613781</v>
      </c>
      <c r="C173" s="867">
        <f>SUM(C168:C172)</f>
        <v>8837172008.4399986</v>
      </c>
      <c r="D173" s="867">
        <f t="shared" ref="D173:E173" si="48">SUM(D168:D172)</f>
        <v>9882433619.6700001</v>
      </c>
      <c r="E173" s="867">
        <f t="shared" si="48"/>
        <v>11226267594.4</v>
      </c>
      <c r="F173" s="867">
        <f t="shared" si="47"/>
        <v>10798633511</v>
      </c>
      <c r="G173" s="867">
        <f t="shared" ref="G173" si="49">SUM(G168:G172)</f>
        <v>11647899658</v>
      </c>
      <c r="H173" s="140">
        <f t="shared" si="40"/>
        <v>107.9</v>
      </c>
      <c r="I173" s="26"/>
      <c r="J173" s="22"/>
    </row>
    <row r="174" spans="1:10" ht="28.5" customHeight="1" x14ac:dyDescent="0.2">
      <c r="A174" s="866" t="s">
        <v>764</v>
      </c>
      <c r="B174" s="867">
        <f t="shared" ref="B174:F174" si="50">SUM(B173,B167,B157,B153,B146)</f>
        <v>115098978947</v>
      </c>
      <c r="C174" s="867">
        <f>SUM(C173,C167,C157,C153,C146)</f>
        <v>110909724353.15001</v>
      </c>
      <c r="D174" s="867">
        <f t="shared" ref="D174:E174" si="51">SUM(D173,D167,D157,D153,D146)</f>
        <v>124070310512.12001</v>
      </c>
      <c r="E174" s="867">
        <f t="shared" si="51"/>
        <v>140122269562.73999</v>
      </c>
      <c r="F174" s="867">
        <f t="shared" si="50"/>
        <v>152948818321</v>
      </c>
      <c r="G174" s="867">
        <f t="shared" ref="G174" si="52">SUM(G173,G167,G157,G153,G146)</f>
        <v>165580972285</v>
      </c>
      <c r="H174" s="140">
        <f t="shared" si="40"/>
        <v>108.3</v>
      </c>
      <c r="I174" s="26"/>
      <c r="J174" s="22"/>
    </row>
    <row r="175" spans="1:10" x14ac:dyDescent="0.2">
      <c r="A175" s="210" t="s">
        <v>765</v>
      </c>
      <c r="B175" s="139">
        <v>1675492837</v>
      </c>
      <c r="C175" s="139">
        <v>2205901951.29</v>
      </c>
      <c r="D175" s="139">
        <v>2245141318.77</v>
      </c>
      <c r="E175" s="139">
        <v>3056661329.0500002</v>
      </c>
      <c r="F175" s="183">
        <v>2628855428</v>
      </c>
      <c r="G175" s="139">
        <v>2799575783</v>
      </c>
      <c r="H175" s="140">
        <f t="shared" si="40"/>
        <v>106.5</v>
      </c>
      <c r="I175" s="25"/>
      <c r="J175" s="22"/>
    </row>
    <row r="176" spans="1:10" x14ac:dyDescent="0.2">
      <c r="A176" s="210" t="s">
        <v>766</v>
      </c>
      <c r="B176" s="139">
        <v>105057465</v>
      </c>
      <c r="C176" s="139">
        <v>109618179.86</v>
      </c>
      <c r="D176" s="139">
        <v>109427290.69</v>
      </c>
      <c r="E176" s="139">
        <v>110239571.31</v>
      </c>
      <c r="F176" s="183">
        <v>130864188</v>
      </c>
      <c r="G176" s="139">
        <v>130994040</v>
      </c>
      <c r="H176" s="140">
        <f t="shared" si="40"/>
        <v>100.1</v>
      </c>
      <c r="I176" s="25"/>
      <c r="J176" s="22"/>
    </row>
    <row r="177" spans="1:10" x14ac:dyDescent="0.2">
      <c r="A177" s="210" t="s">
        <v>767</v>
      </c>
      <c r="B177" s="139">
        <v>472924502</v>
      </c>
      <c r="C177" s="139">
        <v>496107041.56999999</v>
      </c>
      <c r="D177" s="139">
        <v>504122236.29000002</v>
      </c>
      <c r="E177" s="139">
        <v>575725229.92999995</v>
      </c>
      <c r="F177" s="183">
        <v>894507530</v>
      </c>
      <c r="G177" s="139">
        <v>690387855</v>
      </c>
      <c r="H177" s="140">
        <f t="shared" si="40"/>
        <v>77.2</v>
      </c>
      <c r="I177" s="25"/>
      <c r="J177" s="22"/>
    </row>
    <row r="178" spans="1:10" x14ac:dyDescent="0.2">
      <c r="A178" s="210" t="s">
        <v>768</v>
      </c>
      <c r="B178" s="141">
        <v>54989222207</v>
      </c>
      <c r="C178" s="141">
        <v>57732129783.790001</v>
      </c>
      <c r="D178" s="141">
        <v>57804531773.43</v>
      </c>
      <c r="E178" s="141">
        <v>66489425388.580002</v>
      </c>
      <c r="F178" s="183">
        <v>69753271268</v>
      </c>
      <c r="G178" s="141">
        <v>74080666179</v>
      </c>
      <c r="H178" s="140">
        <f t="shared" si="40"/>
        <v>106.2</v>
      </c>
      <c r="I178" s="25"/>
      <c r="J178" s="22"/>
    </row>
    <row r="179" spans="1:10" x14ac:dyDescent="0.2">
      <c r="A179" s="210" t="s">
        <v>769</v>
      </c>
      <c r="B179" s="139">
        <v>4154891113</v>
      </c>
      <c r="C179" s="139">
        <v>4474461678.25</v>
      </c>
      <c r="D179" s="139">
        <v>4849588082.1499996</v>
      </c>
      <c r="E179" s="139">
        <v>5452388090.75</v>
      </c>
      <c r="F179" s="183">
        <v>5372047597</v>
      </c>
      <c r="G179" s="139">
        <v>5376115058</v>
      </c>
      <c r="H179" s="140">
        <f t="shared" si="40"/>
        <v>100.1</v>
      </c>
      <c r="I179" s="25"/>
      <c r="J179" s="22"/>
    </row>
    <row r="180" spans="1:10" x14ac:dyDescent="0.2">
      <c r="A180" s="210" t="s">
        <v>770</v>
      </c>
      <c r="B180" s="139">
        <v>16020000</v>
      </c>
      <c r="C180" s="139">
        <v>14305000</v>
      </c>
      <c r="D180" s="139">
        <v>37880000</v>
      </c>
      <c r="E180" s="139">
        <v>0</v>
      </c>
      <c r="F180" s="183">
        <v>90000000</v>
      </c>
      <c r="G180" s="139">
        <v>90000000</v>
      </c>
      <c r="H180" s="140">
        <f t="shared" si="40"/>
        <v>100</v>
      </c>
      <c r="I180" s="25"/>
      <c r="J180" s="22"/>
    </row>
    <row r="181" spans="1:10" x14ac:dyDescent="0.2">
      <c r="A181" s="210" t="s">
        <v>771</v>
      </c>
      <c r="B181" s="139">
        <v>387475795</v>
      </c>
      <c r="C181" s="139">
        <v>325198199.38999999</v>
      </c>
      <c r="D181" s="139">
        <v>641622687.15999997</v>
      </c>
      <c r="E181" s="139">
        <v>658689547.29999995</v>
      </c>
      <c r="F181" s="183">
        <v>851014428</v>
      </c>
      <c r="G181" s="139">
        <v>905266643</v>
      </c>
      <c r="H181" s="140">
        <f t="shared" si="40"/>
        <v>106.4</v>
      </c>
      <c r="I181" s="25"/>
      <c r="J181" s="22"/>
    </row>
    <row r="182" spans="1:10" x14ac:dyDescent="0.2">
      <c r="A182" s="210" t="s">
        <v>772</v>
      </c>
      <c r="B182" s="139">
        <v>483238125</v>
      </c>
      <c r="C182" s="139">
        <v>507113543</v>
      </c>
      <c r="D182" s="139">
        <v>1008965041</v>
      </c>
      <c r="E182" s="139">
        <v>560433334</v>
      </c>
      <c r="F182" s="183">
        <v>708810000</v>
      </c>
      <c r="G182" s="139">
        <v>589650000</v>
      </c>
      <c r="H182" s="140">
        <f t="shared" si="40"/>
        <v>83.2</v>
      </c>
      <c r="I182" s="25"/>
      <c r="J182" s="22"/>
    </row>
    <row r="183" spans="1:10" ht="26.25" customHeight="1" x14ac:dyDescent="0.2">
      <c r="A183" s="866" t="s">
        <v>773</v>
      </c>
      <c r="B183" s="867">
        <f t="shared" ref="B183:G183" si="53">SUM(B175:B182)</f>
        <v>62284322044</v>
      </c>
      <c r="C183" s="867">
        <f t="shared" si="53"/>
        <v>65864835377.150002</v>
      </c>
      <c r="D183" s="867">
        <f t="shared" si="53"/>
        <v>67201278429.490005</v>
      </c>
      <c r="E183" s="867">
        <f t="shared" si="53"/>
        <v>76903562490.919998</v>
      </c>
      <c r="F183" s="867">
        <f t="shared" si="53"/>
        <v>80429370439</v>
      </c>
      <c r="G183" s="867">
        <f t="shared" si="53"/>
        <v>84662655558</v>
      </c>
      <c r="H183" s="140">
        <f t="shared" si="40"/>
        <v>105.3</v>
      </c>
      <c r="I183" s="26"/>
      <c r="J183" s="22"/>
    </row>
    <row r="184" spans="1:10" x14ac:dyDescent="0.2">
      <c r="A184" s="210" t="s">
        <v>774</v>
      </c>
      <c r="B184" s="139">
        <v>898429735</v>
      </c>
      <c r="C184" s="139">
        <v>961911112.12</v>
      </c>
      <c r="D184" s="139">
        <v>1101725932.4100001</v>
      </c>
      <c r="E184" s="139">
        <v>1209048105.1099999</v>
      </c>
      <c r="F184" s="183">
        <v>1240527139</v>
      </c>
      <c r="G184" s="139">
        <v>1258518702</v>
      </c>
      <c r="H184" s="140">
        <f t="shared" si="40"/>
        <v>101.5</v>
      </c>
      <c r="I184" s="25"/>
      <c r="J184" s="22"/>
    </row>
    <row r="185" spans="1:10" x14ac:dyDescent="0.2">
      <c r="A185" s="210" t="s">
        <v>775</v>
      </c>
      <c r="B185" s="139">
        <v>3067604092</v>
      </c>
      <c r="C185" s="139">
        <v>4221393992.27</v>
      </c>
      <c r="D185" s="139">
        <v>4340623238.1499996</v>
      </c>
      <c r="E185" s="139">
        <v>4260750336.5999999</v>
      </c>
      <c r="F185" s="183">
        <v>4797493038</v>
      </c>
      <c r="G185" s="139">
        <v>4750794244</v>
      </c>
      <c r="H185" s="140">
        <f t="shared" si="40"/>
        <v>99</v>
      </c>
      <c r="I185" s="25"/>
      <c r="J185" s="22"/>
    </row>
    <row r="186" spans="1:10" ht="34.5" customHeight="1" x14ac:dyDescent="0.2">
      <c r="A186" s="866" t="s">
        <v>776</v>
      </c>
      <c r="B186" s="867">
        <f t="shared" ref="B186:G186" si="54">SUM(B184:B185)</f>
        <v>3966033827</v>
      </c>
      <c r="C186" s="867">
        <f t="shared" si="54"/>
        <v>5183305104.3900003</v>
      </c>
      <c r="D186" s="867">
        <f t="shared" si="54"/>
        <v>5442349170.5599995</v>
      </c>
      <c r="E186" s="867">
        <f t="shared" si="54"/>
        <v>5469798441.71</v>
      </c>
      <c r="F186" s="867">
        <f t="shared" si="54"/>
        <v>6038020177</v>
      </c>
      <c r="G186" s="867">
        <f t="shared" si="54"/>
        <v>6009312946</v>
      </c>
      <c r="H186" s="140">
        <f t="shared" si="40"/>
        <v>99.5</v>
      </c>
      <c r="I186" s="26"/>
      <c r="J186" s="22"/>
    </row>
    <row r="187" spans="1:10" x14ac:dyDescent="0.2">
      <c r="A187" s="210" t="s">
        <v>777</v>
      </c>
      <c r="B187" s="139">
        <v>53389455657</v>
      </c>
      <c r="C187" s="139">
        <v>40857179744.669998</v>
      </c>
      <c r="D187" s="139">
        <v>40396278037.440002</v>
      </c>
      <c r="E187" s="139">
        <v>40957815173.12001</v>
      </c>
      <c r="F187" s="183">
        <v>46913600000</v>
      </c>
      <c r="G187" s="139">
        <v>44125480286</v>
      </c>
      <c r="H187" s="140">
        <f t="shared" si="40"/>
        <v>94.1</v>
      </c>
      <c r="I187" s="25"/>
      <c r="J187" s="22"/>
    </row>
    <row r="188" spans="1:10" x14ac:dyDescent="0.2">
      <c r="A188" s="210" t="s">
        <v>778</v>
      </c>
      <c r="B188" s="139">
        <v>41148953</v>
      </c>
      <c r="C188" s="139">
        <v>42978260.979999997</v>
      </c>
      <c r="D188" s="139">
        <v>54903574.740000002</v>
      </c>
      <c r="E188" s="139">
        <v>42460408.579999998</v>
      </c>
      <c r="F188" s="183">
        <v>75000000</v>
      </c>
      <c r="G188" s="139">
        <v>75000000</v>
      </c>
      <c r="H188" s="140">
        <f t="shared" si="40"/>
        <v>100</v>
      </c>
      <c r="I188" s="25"/>
      <c r="J188" s="22"/>
    </row>
    <row r="189" spans="1:10" x14ac:dyDescent="0.2">
      <c r="A189" s="210" t="s">
        <v>779</v>
      </c>
      <c r="B189" s="139">
        <v>0</v>
      </c>
      <c r="C189" s="139"/>
      <c r="D189" s="139"/>
      <c r="E189" s="139"/>
      <c r="F189" s="183">
        <v>0</v>
      </c>
      <c r="G189" s="139"/>
      <c r="H189" s="140" t="str">
        <f t="shared" si="40"/>
        <v xml:space="preserve"> </v>
      </c>
      <c r="I189" s="25"/>
      <c r="J189" s="22"/>
    </row>
    <row r="190" spans="1:10" x14ac:dyDescent="0.2">
      <c r="A190" s="210" t="s">
        <v>780</v>
      </c>
      <c r="B190" s="139">
        <v>181970298</v>
      </c>
      <c r="C190" s="139">
        <v>202131997.13</v>
      </c>
      <c r="D190" s="139">
        <v>362081414.45999998</v>
      </c>
      <c r="E190" s="139">
        <v>392596306.89999998</v>
      </c>
      <c r="F190" s="183">
        <v>149500000</v>
      </c>
      <c r="G190" s="139">
        <v>152000000</v>
      </c>
      <c r="H190" s="140">
        <f t="shared" si="40"/>
        <v>101.7</v>
      </c>
      <c r="I190" s="25"/>
      <c r="J190" s="22"/>
    </row>
    <row r="191" spans="1:10" ht="17.25" customHeight="1" x14ac:dyDescent="0.2">
      <c r="A191" s="866" t="s">
        <v>781</v>
      </c>
      <c r="B191" s="867">
        <f t="shared" ref="B191:G191" si="55">SUM(B187:B190)</f>
        <v>53612574908</v>
      </c>
      <c r="C191" s="867">
        <f>SUM(C187:C190)</f>
        <v>41102290002.779999</v>
      </c>
      <c r="D191" s="867">
        <f t="shared" ref="D191:E191" si="56">SUM(D187:D190)</f>
        <v>40813263026.639999</v>
      </c>
      <c r="E191" s="867">
        <f t="shared" si="56"/>
        <v>41392871888.600014</v>
      </c>
      <c r="F191" s="867">
        <f t="shared" si="55"/>
        <v>47138100000</v>
      </c>
      <c r="G191" s="867">
        <f t="shared" si="55"/>
        <v>44352480286</v>
      </c>
      <c r="H191" s="140">
        <f t="shared" si="40"/>
        <v>94.1</v>
      </c>
      <c r="I191" s="26"/>
      <c r="J191" s="22"/>
    </row>
    <row r="192" spans="1:10" x14ac:dyDescent="0.2">
      <c r="A192" s="210" t="s">
        <v>782</v>
      </c>
      <c r="B192" s="141">
        <v>9607543375</v>
      </c>
      <c r="C192" s="141">
        <v>9720434523.6800003</v>
      </c>
      <c r="D192" s="141">
        <v>10527290248.799999</v>
      </c>
      <c r="E192" s="141">
        <v>11062997411.709999</v>
      </c>
      <c r="F192" s="183">
        <v>21001321964</v>
      </c>
      <c r="G192" s="141">
        <v>19695922937</v>
      </c>
      <c r="H192" s="140">
        <f t="shared" si="40"/>
        <v>93.8</v>
      </c>
      <c r="I192" s="25"/>
      <c r="J192" s="22"/>
    </row>
    <row r="193" spans="1:10" ht="17.25" customHeight="1" x14ac:dyDescent="0.2">
      <c r="A193" s="866" t="s">
        <v>783</v>
      </c>
      <c r="B193" s="867">
        <f t="shared" ref="B193:F193" si="57">B192</f>
        <v>9607543375</v>
      </c>
      <c r="C193" s="867">
        <f>C192</f>
        <v>9720434523.6800003</v>
      </c>
      <c r="D193" s="867">
        <f t="shared" ref="D193:E193" si="58">D192</f>
        <v>10527290248.799999</v>
      </c>
      <c r="E193" s="867">
        <f t="shared" si="58"/>
        <v>11062997411.709999</v>
      </c>
      <c r="F193" s="867">
        <f t="shared" si="57"/>
        <v>21001321964</v>
      </c>
      <c r="G193" s="867">
        <f t="shared" ref="G193" si="59">G192</f>
        <v>19695922937</v>
      </c>
      <c r="H193" s="140">
        <f t="shared" si="40"/>
        <v>93.8</v>
      </c>
      <c r="I193" s="26"/>
      <c r="J193" s="22"/>
    </row>
    <row r="194" spans="1:10" ht="27" customHeight="1" x14ac:dyDescent="0.2">
      <c r="A194" s="866" t="s">
        <v>784</v>
      </c>
      <c r="B194" s="867">
        <f t="shared" ref="B194:F194" si="60">SUM(B191,B186,B183,B193)</f>
        <v>129470474154</v>
      </c>
      <c r="C194" s="867">
        <f>SUM(C191,C186,C183,C193)</f>
        <v>121870865008</v>
      </c>
      <c r="D194" s="867">
        <f t="shared" ref="D194:E194" si="61">SUM(D191,D186,D183,D193)</f>
        <v>123984180875.49001</v>
      </c>
      <c r="E194" s="867">
        <f t="shared" si="61"/>
        <v>134829230232.94</v>
      </c>
      <c r="F194" s="867">
        <f t="shared" si="60"/>
        <v>154606812580</v>
      </c>
      <c r="G194" s="867">
        <f t="shared" ref="G194" si="62">SUM(G191,G186,G183,G193)</f>
        <v>154720371727</v>
      </c>
      <c r="H194" s="140">
        <f t="shared" si="40"/>
        <v>100.1</v>
      </c>
      <c r="I194" s="26"/>
      <c r="J194" s="22"/>
    </row>
    <row r="195" spans="1:10" ht="35.25" customHeight="1" thickBot="1" x14ac:dyDescent="0.25">
      <c r="A195" s="871" t="s">
        <v>857</v>
      </c>
      <c r="B195" s="872">
        <f t="shared" ref="B195:F195" si="63">SUM(B194,B174,B140,B113,B57,B17)</f>
        <v>1297321588345</v>
      </c>
      <c r="C195" s="872">
        <f t="shared" si="63"/>
        <v>1219843518371.96</v>
      </c>
      <c r="D195" s="872">
        <f t="shared" ref="D195:E195" si="64">SUM(D194,D174,D140,D113,D57,D17)</f>
        <v>1279795656039.4597</v>
      </c>
      <c r="E195" s="872">
        <f t="shared" si="64"/>
        <v>1400974393335.9497</v>
      </c>
      <c r="F195" s="872">
        <f t="shared" si="63"/>
        <v>1505359071851</v>
      </c>
      <c r="G195" s="872">
        <f t="shared" ref="G195" si="65">SUM(G194,G174,G140,G113,G57,G17)</f>
        <v>1618118723753</v>
      </c>
      <c r="H195" s="925">
        <f t="shared" si="40"/>
        <v>107.5</v>
      </c>
      <c r="I195" s="26"/>
      <c r="J195" s="22"/>
    </row>
    <row r="196" spans="1:10" ht="14.25" customHeight="1" thickTop="1" x14ac:dyDescent="0.2">
      <c r="A196" s="233"/>
      <c r="B196" s="234"/>
      <c r="C196" s="234"/>
      <c r="D196" s="234"/>
      <c r="E196" s="234"/>
      <c r="F196" s="234"/>
      <c r="G196" s="234"/>
      <c r="H196" s="922"/>
      <c r="I196" s="26"/>
      <c r="J196" s="22"/>
    </row>
    <row r="197" spans="1:10" ht="21" customHeight="1" x14ac:dyDescent="0.2">
      <c r="A197" s="8" t="s">
        <v>842</v>
      </c>
      <c r="B197" s="26"/>
      <c r="C197" s="26"/>
      <c r="D197" s="26"/>
      <c r="E197" s="26"/>
      <c r="F197" s="26"/>
      <c r="G197" s="26"/>
      <c r="H197" s="29"/>
      <c r="I197" s="26"/>
      <c r="J197" s="22"/>
    </row>
    <row r="198" spans="1:10" ht="42" customHeight="1" x14ac:dyDescent="0.25">
      <c r="A198" s="12"/>
      <c r="B198" s="26"/>
      <c r="C198" s="26"/>
      <c r="D198" s="26"/>
      <c r="E198" s="26"/>
      <c r="F198" s="26"/>
      <c r="G198" s="26"/>
      <c r="H198" s="29"/>
      <c r="I198" s="100"/>
      <c r="J198" s="100"/>
    </row>
    <row r="199" spans="1:10" ht="13.5" x14ac:dyDescent="0.25">
      <c r="A199" s="12"/>
      <c r="B199" s="26"/>
      <c r="C199" s="26"/>
      <c r="D199" s="26"/>
      <c r="E199" s="26"/>
      <c r="F199" s="26"/>
      <c r="G199" s="26"/>
      <c r="H199" s="29"/>
      <c r="I199" s="26"/>
    </row>
    <row r="200" spans="1:10" x14ac:dyDescent="0.2">
      <c r="A200" s="20"/>
      <c r="I200" s="5"/>
    </row>
    <row r="201" spans="1:10" x14ac:dyDescent="0.2">
      <c r="A201" s="20"/>
      <c r="I201" s="5"/>
    </row>
    <row r="202" spans="1:10" x14ac:dyDescent="0.2">
      <c r="A202" s="20"/>
      <c r="I202" s="5"/>
    </row>
    <row r="203" spans="1:10" x14ac:dyDescent="0.2">
      <c r="A203" s="20"/>
      <c r="I203" s="5"/>
    </row>
    <row r="204" spans="1:10" x14ac:dyDescent="0.2">
      <c r="A204" s="3"/>
      <c r="I204" s="5"/>
    </row>
    <row r="205" spans="1:10" x14ac:dyDescent="0.2">
      <c r="A205" s="3"/>
      <c r="I205" s="5"/>
    </row>
    <row r="206" spans="1:10" x14ac:dyDescent="0.2">
      <c r="I206" s="5"/>
    </row>
    <row r="207" spans="1:10" x14ac:dyDescent="0.2">
      <c r="I207" s="5"/>
    </row>
    <row r="208" spans="1:10" x14ac:dyDescent="0.2">
      <c r="I208" s="5"/>
    </row>
    <row r="209" spans="9:9" x14ac:dyDescent="0.2">
      <c r="I209" s="5"/>
    </row>
  </sheetData>
  <mergeCells count="2">
    <mergeCell ref="A4:H4"/>
    <mergeCell ref="A3:H3"/>
  </mergeCells>
  <phoneticPr fontId="0" type="noConversion"/>
  <printOptions horizontalCentered="1"/>
  <pageMargins left="0.78740157480314965" right="0.43307086614173229" top="0.78740157480314965" bottom="0.47244094488188981" header="0.51181102362204722" footer="0.31496062992125984"/>
  <pageSetup paperSize="9" scale="75" fitToHeight="0" orientation="landscape" useFirstPageNumber="1" r:id="rId1"/>
  <headerFooter alignWithMargins="0">
    <oddHeader>&amp;R&amp;"Times New Roman CE,Obyčejné"Tabulka č. 2
strana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1:N60"/>
  <sheetViews>
    <sheetView zoomScaleNormal="100" workbookViewId="0">
      <pane xSplit="3" ySplit="9" topLeftCell="D40" activePane="bottomRight" state="frozen"/>
      <selection activeCell="R10" sqref="R10"/>
      <selection pane="topRight" activeCell="R10" sqref="R10"/>
      <selection pane="bottomLeft" activeCell="R10" sqref="R10"/>
      <selection pane="bottomRight" activeCell="J58" sqref="J58"/>
    </sheetView>
  </sheetViews>
  <sheetFormatPr defaultColWidth="5.7109375" defaultRowHeight="15" x14ac:dyDescent="0.25"/>
  <cols>
    <col min="1" max="1" width="3" style="31" customWidth="1"/>
    <col min="2" max="2" width="8.28515625" style="31" bestFit="1" customWidth="1"/>
    <col min="3" max="3" width="43.5703125" style="31" customWidth="1"/>
    <col min="4" max="7" width="20.7109375" style="31" customWidth="1"/>
    <col min="8" max="8" width="20.7109375" style="31" bestFit="1" customWidth="1"/>
    <col min="9" max="9" width="20.7109375" style="31" customWidth="1"/>
    <col min="10" max="10" width="10.28515625" style="31" customWidth="1"/>
    <col min="11" max="11" width="5.42578125" style="31" customWidth="1"/>
    <col min="12" max="14" width="0" style="31" hidden="1" customWidth="1"/>
    <col min="15" max="16384" width="5.7109375" style="31"/>
  </cols>
  <sheetData>
    <row r="1" spans="2:14" x14ac:dyDescent="0.25">
      <c r="B1" s="2" t="s">
        <v>878</v>
      </c>
      <c r="C1" s="2"/>
      <c r="D1" s="2"/>
      <c r="E1" s="2"/>
      <c r="F1" s="2"/>
      <c r="G1" s="2"/>
      <c r="H1" s="3"/>
      <c r="I1" s="3"/>
      <c r="J1" s="92" t="s">
        <v>12</v>
      </c>
    </row>
    <row r="3" spans="2:14" ht="21" customHeight="1" x14ac:dyDescent="0.25">
      <c r="B3" s="966" t="s">
        <v>13</v>
      </c>
      <c r="C3" s="966"/>
      <c r="D3" s="966"/>
      <c r="E3" s="966"/>
      <c r="F3" s="966"/>
      <c r="G3" s="966"/>
      <c r="H3" s="966"/>
      <c r="I3" s="966"/>
      <c r="J3" s="966"/>
    </row>
    <row r="4" spans="2:14" x14ac:dyDescent="0.25">
      <c r="C4" s="33"/>
      <c r="D4" s="33"/>
      <c r="E4" s="33"/>
      <c r="F4" s="33"/>
      <c r="G4" s="33"/>
      <c r="H4" s="34"/>
      <c r="I4" s="34"/>
      <c r="J4" s="34"/>
    </row>
    <row r="5" spans="2:14" x14ac:dyDescent="0.25">
      <c r="C5" s="34"/>
      <c r="D5" s="34"/>
      <c r="E5" s="34"/>
      <c r="F5" s="34"/>
      <c r="G5" s="34"/>
      <c r="H5" s="34"/>
      <c r="I5" s="34"/>
      <c r="J5" s="34"/>
    </row>
    <row r="6" spans="2:14" ht="15.75" thickBot="1" x14ac:dyDescent="0.3">
      <c r="J6" s="32" t="s">
        <v>64</v>
      </c>
    </row>
    <row r="7" spans="2:14" ht="15.75" thickTop="1" x14ac:dyDescent="0.25">
      <c r="B7" s="93" t="s">
        <v>15</v>
      </c>
      <c r="C7" s="76"/>
      <c r="D7" s="76"/>
      <c r="E7" s="76"/>
      <c r="F7" s="35"/>
      <c r="G7" s="35"/>
      <c r="H7" s="35" t="s">
        <v>351</v>
      </c>
      <c r="I7" s="35" t="s">
        <v>351</v>
      </c>
      <c r="J7" s="36" t="s">
        <v>14</v>
      </c>
    </row>
    <row r="8" spans="2:14" x14ac:dyDescent="0.25">
      <c r="B8" s="37" t="s">
        <v>18</v>
      </c>
      <c r="C8" s="77" t="s">
        <v>16</v>
      </c>
      <c r="D8" s="77" t="s">
        <v>224</v>
      </c>
      <c r="E8" s="77" t="s">
        <v>224</v>
      </c>
      <c r="F8" s="77" t="s">
        <v>224</v>
      </c>
      <c r="G8" s="38" t="s">
        <v>875</v>
      </c>
      <c r="H8" s="38" t="s">
        <v>17</v>
      </c>
      <c r="I8" s="38" t="s">
        <v>17</v>
      </c>
      <c r="J8" s="39" t="s">
        <v>877</v>
      </c>
    </row>
    <row r="9" spans="2:14" ht="15.75" thickBot="1" x14ac:dyDescent="0.3">
      <c r="B9" s="40"/>
      <c r="C9" s="78"/>
      <c r="D9" s="41" t="s">
        <v>353</v>
      </c>
      <c r="E9" s="41" t="s">
        <v>403</v>
      </c>
      <c r="F9" s="41" t="s">
        <v>425</v>
      </c>
      <c r="G9" s="41">
        <v>2018</v>
      </c>
      <c r="H9" s="41">
        <v>2019</v>
      </c>
      <c r="I9" s="41">
        <v>2020</v>
      </c>
      <c r="J9" s="42">
        <v>2019</v>
      </c>
    </row>
    <row r="10" spans="2:14" x14ac:dyDescent="0.25">
      <c r="B10" s="43">
        <v>301</v>
      </c>
      <c r="C10" s="79" t="s">
        <v>270</v>
      </c>
      <c r="D10" s="150">
        <v>261394</v>
      </c>
      <c r="E10" s="150">
        <v>153110</v>
      </c>
      <c r="F10" s="201">
        <v>181329.06</v>
      </c>
      <c r="G10" s="150">
        <v>3546682.91</v>
      </c>
      <c r="H10" s="150">
        <v>60000</v>
      </c>
      <c r="I10" s="298">
        <v>60000</v>
      </c>
      <c r="J10" s="151">
        <f>IF(H10=0," ",IF(H10&gt;0,ROUND(I10/H10*100,1)))</f>
        <v>100</v>
      </c>
      <c r="K10" s="171"/>
      <c r="L10" s="171"/>
      <c r="M10" s="171"/>
      <c r="N10" s="171"/>
    </row>
    <row r="11" spans="2:14" x14ac:dyDescent="0.25">
      <c r="B11" s="43">
        <v>302</v>
      </c>
      <c r="C11" s="79" t="s">
        <v>19</v>
      </c>
      <c r="D11" s="150">
        <v>17957836</v>
      </c>
      <c r="E11" s="150">
        <v>17447724</v>
      </c>
      <c r="F11" s="201">
        <v>17313179.52</v>
      </c>
      <c r="G11" s="150">
        <v>18508606.670000002</v>
      </c>
      <c r="H11" s="150">
        <v>16000000</v>
      </c>
      <c r="I11" s="298">
        <v>16000000</v>
      </c>
      <c r="J11" s="151">
        <f t="shared" ref="J11:J57" si="0">IF(H11=0," ",IF(H11&gt;0,ROUND(I11/H11*100,1)))</f>
        <v>100</v>
      </c>
    </row>
    <row r="12" spans="2:14" x14ac:dyDescent="0.25">
      <c r="B12" s="43">
        <v>303</v>
      </c>
      <c r="C12" s="79" t="s">
        <v>20</v>
      </c>
      <c r="D12" s="150">
        <v>4663317</v>
      </c>
      <c r="E12" s="150">
        <v>4747152</v>
      </c>
      <c r="F12" s="201">
        <v>4009183.44</v>
      </c>
      <c r="G12" s="150">
        <v>4268193.71</v>
      </c>
      <c r="H12" s="150">
        <v>2700000</v>
      </c>
      <c r="I12" s="298">
        <v>2900000</v>
      </c>
      <c r="J12" s="151">
        <f t="shared" si="0"/>
        <v>107.4</v>
      </c>
    </row>
    <row r="13" spans="2:14" x14ac:dyDescent="0.25">
      <c r="B13" s="43">
        <v>304</v>
      </c>
      <c r="C13" s="79" t="s">
        <v>21</v>
      </c>
      <c r="D13" s="150">
        <v>40527618</v>
      </c>
      <c r="E13" s="150">
        <v>20310176</v>
      </c>
      <c r="F13" s="201">
        <v>81872434.069999993</v>
      </c>
      <c r="G13" s="150">
        <v>119712786.06999999</v>
      </c>
      <c r="H13" s="150">
        <v>77920963</v>
      </c>
      <c r="I13" s="298">
        <v>30479761</v>
      </c>
      <c r="J13" s="151">
        <f t="shared" si="0"/>
        <v>39.1</v>
      </c>
    </row>
    <row r="14" spans="2:14" x14ac:dyDescent="0.25">
      <c r="B14" s="43">
        <v>305</v>
      </c>
      <c r="C14" s="79" t="s">
        <v>22</v>
      </c>
      <c r="D14" s="150">
        <v>156658769</v>
      </c>
      <c r="E14" s="150">
        <v>162196625</v>
      </c>
      <c r="F14" s="201">
        <v>174252461.81</v>
      </c>
      <c r="G14" s="150">
        <v>202265407.84999999</v>
      </c>
      <c r="H14" s="150">
        <v>160000000</v>
      </c>
      <c r="I14" s="298">
        <v>190000000</v>
      </c>
      <c r="J14" s="151">
        <f t="shared" si="0"/>
        <v>118.8</v>
      </c>
    </row>
    <row r="15" spans="2:14" x14ac:dyDescent="0.25">
      <c r="B15" s="43">
        <v>306</v>
      </c>
      <c r="C15" s="79" t="s">
        <v>23</v>
      </c>
      <c r="D15" s="150">
        <v>733560216</v>
      </c>
      <c r="E15" s="150">
        <v>676277158</v>
      </c>
      <c r="F15" s="201">
        <v>861145869.76999998</v>
      </c>
      <c r="G15" s="150">
        <v>920023430.82000005</v>
      </c>
      <c r="H15" s="150">
        <v>940000000</v>
      </c>
      <c r="I15" s="298">
        <v>946750032</v>
      </c>
      <c r="J15" s="151">
        <f t="shared" si="0"/>
        <v>100.7</v>
      </c>
    </row>
    <row r="16" spans="2:14" x14ac:dyDescent="0.25">
      <c r="B16" s="43">
        <v>307</v>
      </c>
      <c r="C16" s="79" t="s">
        <v>24</v>
      </c>
      <c r="D16" s="150">
        <v>4132297686</v>
      </c>
      <c r="E16" s="150">
        <v>5365284806</v>
      </c>
      <c r="F16" s="201">
        <v>5087984868.4899998</v>
      </c>
      <c r="G16" s="150">
        <v>5350794148.2200003</v>
      </c>
      <c r="H16" s="150">
        <v>5187595096</v>
      </c>
      <c r="I16" s="298">
        <v>5393185045</v>
      </c>
      <c r="J16" s="151">
        <f t="shared" si="0"/>
        <v>104</v>
      </c>
    </row>
    <row r="17" spans="2:14" x14ac:dyDescent="0.25">
      <c r="B17" s="43">
        <v>308</v>
      </c>
      <c r="C17" s="79" t="s">
        <v>25</v>
      </c>
      <c r="D17" s="150">
        <v>30544184</v>
      </c>
      <c r="E17" s="150">
        <v>1304455</v>
      </c>
      <c r="F17" s="201">
        <v>1134353.8400000001</v>
      </c>
      <c r="G17" s="150">
        <v>3061691.68</v>
      </c>
      <c r="H17" s="150">
        <v>800000</v>
      </c>
      <c r="I17" s="298">
        <v>800000</v>
      </c>
      <c r="J17" s="151">
        <f t="shared" si="0"/>
        <v>100</v>
      </c>
    </row>
    <row r="18" spans="2:14" x14ac:dyDescent="0.25">
      <c r="B18" s="43">
        <v>309</v>
      </c>
      <c r="C18" s="79" t="s">
        <v>258</v>
      </c>
      <c r="D18" s="150">
        <v>6722876</v>
      </c>
      <c r="E18" s="150">
        <v>4680870</v>
      </c>
      <c r="F18" s="201">
        <v>1563234.41</v>
      </c>
      <c r="G18" s="150">
        <v>6571612.9900000002</v>
      </c>
      <c r="H18" s="150">
        <v>1037940</v>
      </c>
      <c r="I18" s="298">
        <v>490210</v>
      </c>
      <c r="J18" s="151">
        <f t="shared" si="0"/>
        <v>47.2</v>
      </c>
    </row>
    <row r="19" spans="2:14" x14ac:dyDescent="0.25">
      <c r="B19" s="43">
        <v>312</v>
      </c>
      <c r="C19" s="79" t="s">
        <v>26</v>
      </c>
      <c r="D19" s="150">
        <v>7938644331</v>
      </c>
      <c r="E19" s="150">
        <v>7510913967</v>
      </c>
      <c r="F19" s="201">
        <v>5190634239.5299997</v>
      </c>
      <c r="G19" s="150">
        <v>8207611707.3900003</v>
      </c>
      <c r="H19" s="150">
        <v>5254899121</v>
      </c>
      <c r="I19" s="298">
        <v>5436602926</v>
      </c>
      <c r="J19" s="151">
        <f t="shared" si="0"/>
        <v>103.5</v>
      </c>
    </row>
    <row r="20" spans="2:14" x14ac:dyDescent="0.25">
      <c r="B20" s="43">
        <v>313</v>
      </c>
      <c r="C20" s="79" t="s">
        <v>27</v>
      </c>
      <c r="D20" s="150">
        <v>404962391688</v>
      </c>
      <c r="E20" s="150">
        <v>430105948529</v>
      </c>
      <c r="F20" s="201">
        <v>461986861386.92999</v>
      </c>
      <c r="G20" s="150">
        <v>510774253474.63</v>
      </c>
      <c r="H20" s="150">
        <v>552397446963</v>
      </c>
      <c r="I20" s="298">
        <v>577589411659</v>
      </c>
      <c r="J20" s="151">
        <f t="shared" si="0"/>
        <v>104.6</v>
      </c>
    </row>
    <row r="21" spans="2:14" x14ac:dyDescent="0.25">
      <c r="B21" s="43">
        <v>314</v>
      </c>
      <c r="C21" s="79" t="s">
        <v>28</v>
      </c>
      <c r="D21" s="150">
        <v>8796786892</v>
      </c>
      <c r="E21" s="150">
        <v>13170303217</v>
      </c>
      <c r="F21" s="201">
        <v>9040161366.0100002</v>
      </c>
      <c r="G21" s="150">
        <v>11303277708.49</v>
      </c>
      <c r="H21" s="150">
        <v>10480723051</v>
      </c>
      <c r="I21" s="298">
        <v>10685258777</v>
      </c>
      <c r="J21" s="151">
        <f t="shared" si="0"/>
        <v>102</v>
      </c>
    </row>
    <row r="22" spans="2:14" x14ac:dyDescent="0.25">
      <c r="B22" s="43">
        <v>315</v>
      </c>
      <c r="C22" s="79" t="s">
        <v>29</v>
      </c>
      <c r="D22" s="150">
        <v>43225046475</v>
      </c>
      <c r="E22" s="150">
        <v>16767189270</v>
      </c>
      <c r="F22" s="201">
        <v>10904963136.23</v>
      </c>
      <c r="G22" s="150">
        <v>30786861278.5</v>
      </c>
      <c r="H22" s="150">
        <v>15299640889</v>
      </c>
      <c r="I22" s="298">
        <v>27015820000</v>
      </c>
      <c r="J22" s="151">
        <f t="shared" si="0"/>
        <v>176.6</v>
      </c>
    </row>
    <row r="23" spans="2:14" x14ac:dyDescent="0.25">
      <c r="B23" s="43">
        <v>317</v>
      </c>
      <c r="C23" s="79" t="s">
        <v>66</v>
      </c>
      <c r="D23" s="150">
        <v>23397984624</v>
      </c>
      <c r="E23" s="150">
        <v>14682794326</v>
      </c>
      <c r="F23" s="201">
        <v>5991798946.0100002</v>
      </c>
      <c r="G23" s="150">
        <v>24105684275.509998</v>
      </c>
      <c r="H23" s="150">
        <v>6642675250</v>
      </c>
      <c r="I23" s="298">
        <v>21559140095</v>
      </c>
      <c r="J23" s="151">
        <f t="shared" si="0"/>
        <v>324.60000000000002</v>
      </c>
      <c r="K23"/>
      <c r="L23"/>
      <c r="M23"/>
      <c r="N23"/>
    </row>
    <row r="24" spans="2:14" x14ac:dyDescent="0.25">
      <c r="B24" s="43">
        <v>321</v>
      </c>
      <c r="C24" s="79" t="s">
        <v>67</v>
      </c>
      <c r="D24" s="150">
        <v>667956</v>
      </c>
      <c r="E24" s="150">
        <v>1008131</v>
      </c>
      <c r="F24" s="201">
        <v>453603.87</v>
      </c>
      <c r="G24" s="150">
        <v>5839950.0199999996</v>
      </c>
      <c r="H24" s="150">
        <v>0</v>
      </c>
      <c r="I24" s="298">
        <v>0</v>
      </c>
      <c r="J24" s="151" t="str">
        <f t="shared" si="0"/>
        <v xml:space="preserve"> </v>
      </c>
    </row>
    <row r="25" spans="2:14" x14ac:dyDescent="0.25">
      <c r="B25" s="43">
        <v>322</v>
      </c>
      <c r="C25" s="79" t="s">
        <v>216</v>
      </c>
      <c r="D25" s="150">
        <v>37177180846</v>
      </c>
      <c r="E25" s="150">
        <v>11220720401</v>
      </c>
      <c r="F25" s="150">
        <v>8251911947.1599998</v>
      </c>
      <c r="G25" s="150">
        <v>7631491652.5799999</v>
      </c>
      <c r="H25" s="150">
        <v>6397656448</v>
      </c>
      <c r="I25" s="298">
        <v>15635602519</v>
      </c>
      <c r="J25" s="151">
        <f t="shared" si="0"/>
        <v>244.4</v>
      </c>
      <c r="K25"/>
      <c r="L25"/>
      <c r="M25"/>
      <c r="N25"/>
    </row>
    <row r="26" spans="2:14" x14ac:dyDescent="0.25">
      <c r="B26" s="43">
        <v>327</v>
      </c>
      <c r="C26" s="79" t="s">
        <v>217</v>
      </c>
      <c r="D26" s="150">
        <v>11847852567</v>
      </c>
      <c r="E26" s="150">
        <v>51159149481</v>
      </c>
      <c r="F26" s="150">
        <v>18205514479.34</v>
      </c>
      <c r="G26" s="150">
        <v>22958912164.169998</v>
      </c>
      <c r="H26" s="150">
        <v>19246733321</v>
      </c>
      <c r="I26" s="298">
        <v>13847510808</v>
      </c>
      <c r="J26" s="151">
        <f t="shared" si="0"/>
        <v>71.900000000000006</v>
      </c>
      <c r="K26"/>
      <c r="L26"/>
      <c r="M26"/>
      <c r="N26"/>
    </row>
    <row r="27" spans="2:14" x14ac:dyDescent="0.25">
      <c r="B27" s="43">
        <v>328</v>
      </c>
      <c r="C27" s="79" t="s">
        <v>218</v>
      </c>
      <c r="D27" s="150">
        <v>1222642878</v>
      </c>
      <c r="E27" s="150">
        <v>4372300256</v>
      </c>
      <c r="F27" s="150">
        <v>2117934758.98</v>
      </c>
      <c r="G27" s="150">
        <v>1065770319.27</v>
      </c>
      <c r="H27" s="150">
        <v>898789346</v>
      </c>
      <c r="I27" s="298">
        <v>7803430000</v>
      </c>
      <c r="J27" s="151">
        <f t="shared" si="0"/>
        <v>868.2</v>
      </c>
    </row>
    <row r="28" spans="2:14" x14ac:dyDescent="0.25">
      <c r="B28" s="43">
        <v>329</v>
      </c>
      <c r="C28" s="79" t="s">
        <v>219</v>
      </c>
      <c r="D28" s="150">
        <v>44356766761</v>
      </c>
      <c r="E28" s="150">
        <v>40095721750</v>
      </c>
      <c r="F28" s="150">
        <v>35042938868.260002</v>
      </c>
      <c r="G28" s="150">
        <v>35547215116.349998</v>
      </c>
      <c r="H28" s="150">
        <v>35339406140</v>
      </c>
      <c r="I28" s="298">
        <v>34246075316</v>
      </c>
      <c r="J28" s="151">
        <f t="shared" si="0"/>
        <v>96.9</v>
      </c>
    </row>
    <row r="29" spans="2:14" x14ac:dyDescent="0.25">
      <c r="B29" s="44">
        <v>333</v>
      </c>
      <c r="C29" s="79" t="s">
        <v>220</v>
      </c>
      <c r="D29" s="150">
        <v>16390063388</v>
      </c>
      <c r="E29" s="150">
        <v>18163412760</v>
      </c>
      <c r="F29" s="150">
        <v>3274552889.1199999</v>
      </c>
      <c r="G29" s="150">
        <v>8248802810.5799999</v>
      </c>
      <c r="H29" s="150">
        <v>10151242744</v>
      </c>
      <c r="I29" s="298">
        <v>12282724856</v>
      </c>
      <c r="J29" s="151">
        <f t="shared" si="0"/>
        <v>121</v>
      </c>
    </row>
    <row r="30" spans="2:14" x14ac:dyDescent="0.25">
      <c r="B30" s="43">
        <v>334</v>
      </c>
      <c r="C30" s="79" t="s">
        <v>221</v>
      </c>
      <c r="D30" s="150">
        <v>705700882</v>
      </c>
      <c r="E30" s="150">
        <v>434737745</v>
      </c>
      <c r="F30" s="150">
        <v>490114389.10000002</v>
      </c>
      <c r="G30" s="150">
        <v>474116002.23000002</v>
      </c>
      <c r="H30" s="150">
        <v>575471873</v>
      </c>
      <c r="I30" s="298">
        <v>451192639</v>
      </c>
      <c r="J30" s="151">
        <f t="shared" si="0"/>
        <v>78.400000000000006</v>
      </c>
    </row>
    <row r="31" spans="2:14" x14ac:dyDescent="0.25">
      <c r="B31" s="43">
        <v>335</v>
      </c>
      <c r="C31" s="79" t="s">
        <v>222</v>
      </c>
      <c r="D31" s="150">
        <v>4614426437</v>
      </c>
      <c r="E31" s="150">
        <v>3716662002</v>
      </c>
      <c r="F31" s="150">
        <v>901079831.40999997</v>
      </c>
      <c r="G31" s="150">
        <v>1464593564.8900001</v>
      </c>
      <c r="H31" s="150">
        <v>932445061</v>
      </c>
      <c r="I31" s="298">
        <v>1946800000</v>
      </c>
      <c r="J31" s="151">
        <f t="shared" si="0"/>
        <v>208.8</v>
      </c>
    </row>
    <row r="32" spans="2:14" x14ac:dyDescent="0.25">
      <c r="B32" s="43">
        <v>336</v>
      </c>
      <c r="C32" s="79" t="s">
        <v>223</v>
      </c>
      <c r="D32" s="150">
        <v>3094472410</v>
      </c>
      <c r="E32" s="150">
        <v>3041305564</v>
      </c>
      <c r="F32" s="150">
        <v>3278324638.0500002</v>
      </c>
      <c r="G32" s="150">
        <v>3570548864.8499999</v>
      </c>
      <c r="H32" s="150">
        <v>3299063644</v>
      </c>
      <c r="I32" s="298">
        <v>3236535918</v>
      </c>
      <c r="J32" s="151">
        <f t="shared" si="0"/>
        <v>98.1</v>
      </c>
    </row>
    <row r="33" spans="2:10" x14ac:dyDescent="0.25">
      <c r="B33" s="43">
        <v>343</v>
      </c>
      <c r="C33" s="79" t="s">
        <v>225</v>
      </c>
      <c r="D33" s="150">
        <v>4277637</v>
      </c>
      <c r="E33" s="150">
        <v>6475908</v>
      </c>
      <c r="F33" s="150">
        <v>1394272.9</v>
      </c>
      <c r="G33" s="150">
        <v>3056889.22</v>
      </c>
      <c r="H33" s="150">
        <v>0</v>
      </c>
      <c r="I33" s="298">
        <v>0</v>
      </c>
      <c r="J33" s="151" t="str">
        <f t="shared" si="0"/>
        <v xml:space="preserve"> </v>
      </c>
    </row>
    <row r="34" spans="2:10" x14ac:dyDescent="0.25">
      <c r="B34" s="43">
        <v>344</v>
      </c>
      <c r="C34" s="79" t="s">
        <v>226</v>
      </c>
      <c r="D34" s="150">
        <v>273888310</v>
      </c>
      <c r="E34" s="150">
        <v>284199300</v>
      </c>
      <c r="F34" s="150">
        <v>277046787.88999999</v>
      </c>
      <c r="G34" s="150">
        <v>281449306.56</v>
      </c>
      <c r="H34" s="150">
        <v>235787000</v>
      </c>
      <c r="I34" s="298">
        <v>241602500</v>
      </c>
      <c r="J34" s="151">
        <f t="shared" si="0"/>
        <v>102.5</v>
      </c>
    </row>
    <row r="35" spans="2:10" x14ac:dyDescent="0.25">
      <c r="B35" s="43">
        <v>345</v>
      </c>
      <c r="C35" s="79" t="s">
        <v>227</v>
      </c>
      <c r="D35" s="150">
        <v>137418692</v>
      </c>
      <c r="E35" s="150">
        <v>20226531</v>
      </c>
      <c r="F35" s="150">
        <v>16583168.880000001</v>
      </c>
      <c r="G35" s="150">
        <v>14943630.23</v>
      </c>
      <c r="H35" s="150">
        <v>12005000</v>
      </c>
      <c r="I35" s="298">
        <v>15656441</v>
      </c>
      <c r="J35" s="151">
        <f t="shared" si="0"/>
        <v>130.4</v>
      </c>
    </row>
    <row r="36" spans="2:10" x14ac:dyDescent="0.25">
      <c r="B36" s="43">
        <v>346</v>
      </c>
      <c r="C36" s="79" t="s">
        <v>228</v>
      </c>
      <c r="D36" s="150">
        <v>950029262</v>
      </c>
      <c r="E36" s="150">
        <v>929129744</v>
      </c>
      <c r="F36" s="150">
        <v>889518924.38999999</v>
      </c>
      <c r="G36" s="150">
        <v>849376094.38</v>
      </c>
      <c r="H36" s="150">
        <v>844496637</v>
      </c>
      <c r="I36" s="298">
        <v>1326646939</v>
      </c>
      <c r="J36" s="151">
        <f t="shared" si="0"/>
        <v>157.1</v>
      </c>
    </row>
    <row r="37" spans="2:10" x14ac:dyDescent="0.25">
      <c r="B37" s="43">
        <v>348</v>
      </c>
      <c r="C37" s="79" t="s">
        <v>229</v>
      </c>
      <c r="D37" s="150">
        <v>2682996</v>
      </c>
      <c r="E37" s="150">
        <v>2583837</v>
      </c>
      <c r="F37" s="150">
        <v>56319812.869999997</v>
      </c>
      <c r="G37" s="150">
        <v>430053461.80000001</v>
      </c>
      <c r="H37" s="150">
        <v>371634604</v>
      </c>
      <c r="I37" s="298">
        <v>336320593</v>
      </c>
      <c r="J37" s="151">
        <f t="shared" si="0"/>
        <v>90.5</v>
      </c>
    </row>
    <row r="38" spans="2:10" x14ac:dyDescent="0.25">
      <c r="B38" s="43">
        <v>349</v>
      </c>
      <c r="C38" s="79" t="s">
        <v>230</v>
      </c>
      <c r="D38" s="150">
        <v>230691471</v>
      </c>
      <c r="E38" s="150">
        <v>293471609</v>
      </c>
      <c r="F38" s="150">
        <v>297672582.70999998</v>
      </c>
      <c r="G38" s="150">
        <v>311324134.19999999</v>
      </c>
      <c r="H38" s="150">
        <v>326488000</v>
      </c>
      <c r="I38" s="298">
        <v>322726000</v>
      </c>
      <c r="J38" s="151">
        <f t="shared" si="0"/>
        <v>98.8</v>
      </c>
    </row>
    <row r="39" spans="2:10" x14ac:dyDescent="0.25">
      <c r="B39" s="43">
        <v>353</v>
      </c>
      <c r="C39" s="79" t="s">
        <v>231</v>
      </c>
      <c r="D39" s="150">
        <v>23423909</v>
      </c>
      <c r="E39" s="150">
        <v>20017295</v>
      </c>
      <c r="F39" s="150">
        <v>19010581.84</v>
      </c>
      <c r="G39" s="150">
        <v>21675955.109999999</v>
      </c>
      <c r="H39" s="150">
        <v>5500000</v>
      </c>
      <c r="I39" s="298">
        <v>5500000</v>
      </c>
      <c r="J39" s="151">
        <f t="shared" si="0"/>
        <v>100</v>
      </c>
    </row>
    <row r="40" spans="2:10" x14ac:dyDescent="0.25">
      <c r="B40" s="43">
        <v>355</v>
      </c>
      <c r="C40" s="79" t="s">
        <v>232</v>
      </c>
      <c r="D40" s="150">
        <v>2783941</v>
      </c>
      <c r="E40" s="150">
        <v>4349895</v>
      </c>
      <c r="F40" s="150">
        <v>1732102.36</v>
      </c>
      <c r="G40" s="150">
        <v>3121241.77</v>
      </c>
      <c r="H40" s="150">
        <v>0</v>
      </c>
      <c r="I40" s="298">
        <v>1977930</v>
      </c>
      <c r="J40" s="151" t="str">
        <f t="shared" si="0"/>
        <v xml:space="preserve"> </v>
      </c>
    </row>
    <row r="41" spans="2:10" x14ac:dyDescent="0.25">
      <c r="B41" s="43">
        <v>358</v>
      </c>
      <c r="C41" s="79" t="s">
        <v>233</v>
      </c>
      <c r="D41" s="150">
        <v>250616</v>
      </c>
      <c r="E41" s="150">
        <v>497831</v>
      </c>
      <c r="F41" s="150">
        <v>725407.17</v>
      </c>
      <c r="G41" s="150">
        <v>2407517</v>
      </c>
      <c r="H41" s="150">
        <v>0</v>
      </c>
      <c r="I41" s="298">
        <v>0</v>
      </c>
      <c r="J41" s="151" t="str">
        <f t="shared" si="0"/>
        <v xml:space="preserve"> </v>
      </c>
    </row>
    <row r="42" spans="2:10" x14ac:dyDescent="0.25">
      <c r="B42" s="45">
        <v>359</v>
      </c>
      <c r="C42" s="172" t="s">
        <v>396</v>
      </c>
      <c r="D42" s="150"/>
      <c r="E42" s="150"/>
      <c r="F42" s="150"/>
      <c r="G42" s="150"/>
      <c r="H42" s="150">
        <v>0</v>
      </c>
      <c r="I42" s="298">
        <v>0</v>
      </c>
      <c r="J42" s="151" t="str">
        <f t="shared" si="0"/>
        <v xml:space="preserve"> </v>
      </c>
    </row>
    <row r="43" spans="2:10" x14ac:dyDescent="0.25">
      <c r="B43" s="44" t="s">
        <v>151</v>
      </c>
      <c r="C43" s="79" t="s">
        <v>234</v>
      </c>
      <c r="D43" s="150">
        <v>1731133</v>
      </c>
      <c r="E43" s="150">
        <v>6053552</v>
      </c>
      <c r="F43" s="150">
        <v>1241321.27</v>
      </c>
      <c r="G43" s="150">
        <v>89128.77</v>
      </c>
      <c r="H43" s="150">
        <v>0</v>
      </c>
      <c r="I43" s="298">
        <v>1347450</v>
      </c>
      <c r="J43" s="151" t="str">
        <f t="shared" si="0"/>
        <v xml:space="preserve"> </v>
      </c>
    </row>
    <row r="44" spans="2:10" x14ac:dyDescent="0.25">
      <c r="B44" s="44">
        <v>362</v>
      </c>
      <c r="C44" s="79" t="s">
        <v>872</v>
      </c>
      <c r="D44" s="150"/>
      <c r="E44" s="150"/>
      <c r="F44" s="201"/>
      <c r="G44" s="201"/>
      <c r="H44" s="201">
        <v>0</v>
      </c>
      <c r="I44" s="298">
        <v>0</v>
      </c>
      <c r="J44" s="151" t="str">
        <f t="shared" si="0"/>
        <v xml:space="preserve"> </v>
      </c>
    </row>
    <row r="45" spans="2:10" ht="30" x14ac:dyDescent="0.25">
      <c r="B45" s="44">
        <v>371</v>
      </c>
      <c r="C45" s="194" t="s">
        <v>397</v>
      </c>
      <c r="D45" s="195"/>
      <c r="E45" s="195"/>
      <c r="F45" s="170">
        <v>6000</v>
      </c>
      <c r="G45" s="170">
        <v>65324.01</v>
      </c>
      <c r="H45" s="170">
        <v>0</v>
      </c>
      <c r="I45" s="955">
        <v>0</v>
      </c>
      <c r="J45" s="359" t="str">
        <f t="shared" si="0"/>
        <v xml:space="preserve"> </v>
      </c>
    </row>
    <row r="46" spans="2:10" x14ac:dyDescent="0.25">
      <c r="B46" s="43" t="s">
        <v>152</v>
      </c>
      <c r="C46" s="79" t="s">
        <v>89</v>
      </c>
      <c r="D46" s="150">
        <v>11857932</v>
      </c>
      <c r="E46" s="150">
        <v>7003186</v>
      </c>
      <c r="F46" s="150">
        <v>6771161</v>
      </c>
      <c r="G46" s="150">
        <v>8446072.8900000006</v>
      </c>
      <c r="H46" s="150">
        <v>6050000</v>
      </c>
      <c r="I46" s="298">
        <v>6050000</v>
      </c>
      <c r="J46" s="151">
        <f t="shared" si="0"/>
        <v>100</v>
      </c>
    </row>
    <row r="47" spans="2:10" x14ac:dyDescent="0.25">
      <c r="B47" s="43">
        <v>373</v>
      </c>
      <c r="C47" s="79" t="s">
        <v>398</v>
      </c>
      <c r="D47" s="150"/>
      <c r="E47" s="150"/>
      <c r="F47" s="150">
        <v>2000</v>
      </c>
      <c r="G47" s="150">
        <v>236086.02</v>
      </c>
      <c r="H47" s="150">
        <v>0</v>
      </c>
      <c r="I47" s="298">
        <v>0</v>
      </c>
      <c r="J47" s="151" t="str">
        <f t="shared" si="0"/>
        <v xml:space="preserve"> </v>
      </c>
    </row>
    <row r="48" spans="2:10" x14ac:dyDescent="0.25">
      <c r="B48" s="43">
        <v>374</v>
      </c>
      <c r="C48" s="79" t="s">
        <v>235</v>
      </c>
      <c r="D48" s="150">
        <v>86702299</v>
      </c>
      <c r="E48" s="150">
        <v>106463898</v>
      </c>
      <c r="F48" s="150">
        <v>91851798.930000007</v>
      </c>
      <c r="G48" s="150">
        <v>82391108.540000007</v>
      </c>
      <c r="H48" s="150">
        <v>25419905</v>
      </c>
      <c r="I48" s="298">
        <v>630000000</v>
      </c>
      <c r="J48" s="151">
        <f t="shared" si="0"/>
        <v>2478.4</v>
      </c>
    </row>
    <row r="49" spans="2:11" x14ac:dyDescent="0.25">
      <c r="B49" s="43">
        <v>375</v>
      </c>
      <c r="C49" s="79" t="s">
        <v>236</v>
      </c>
      <c r="D49" s="150">
        <v>176717791</v>
      </c>
      <c r="E49" s="150">
        <v>180244030</v>
      </c>
      <c r="F49" s="150">
        <v>184899730.90000001</v>
      </c>
      <c r="G49" s="150">
        <v>185696959.34999999</v>
      </c>
      <c r="H49" s="150">
        <v>170400000</v>
      </c>
      <c r="I49" s="298">
        <v>170400000</v>
      </c>
      <c r="J49" s="151">
        <f t="shared" si="0"/>
        <v>100</v>
      </c>
    </row>
    <row r="50" spans="2:11" x14ac:dyDescent="0.25">
      <c r="B50" s="43">
        <v>376</v>
      </c>
      <c r="C50" s="79" t="s">
        <v>63</v>
      </c>
      <c r="D50" s="150">
        <v>43486874</v>
      </c>
      <c r="E50" s="150">
        <v>44834477</v>
      </c>
      <c r="F50" s="150">
        <v>58390391.609999999</v>
      </c>
      <c r="G50" s="150">
        <v>65924669.600000001</v>
      </c>
      <c r="H50" s="150">
        <v>69450396</v>
      </c>
      <c r="I50" s="298">
        <v>72175998</v>
      </c>
      <c r="J50" s="151">
        <f t="shared" si="0"/>
        <v>103.9</v>
      </c>
    </row>
    <row r="51" spans="2:11" x14ac:dyDescent="0.25">
      <c r="B51" s="43">
        <v>377</v>
      </c>
      <c r="C51" s="79" t="s">
        <v>168</v>
      </c>
      <c r="D51" s="150">
        <v>15453512</v>
      </c>
      <c r="E51" s="150">
        <v>6338779</v>
      </c>
      <c r="F51" s="150">
        <v>11228554.609999999</v>
      </c>
      <c r="G51" s="150">
        <v>48189667.259999998</v>
      </c>
      <c r="H51" s="150">
        <v>100564659</v>
      </c>
      <c r="I51" s="298">
        <v>378660401</v>
      </c>
      <c r="J51" s="151">
        <f t="shared" si="0"/>
        <v>376.5</v>
      </c>
    </row>
    <row r="52" spans="2:11" ht="30" x14ac:dyDescent="0.25">
      <c r="B52" s="44">
        <v>378</v>
      </c>
      <c r="C52" s="194" t="s">
        <v>405</v>
      </c>
      <c r="D52" s="195"/>
      <c r="E52" s="195"/>
      <c r="F52" s="170">
        <v>48.02</v>
      </c>
      <c r="G52" s="170">
        <v>21412778.559999999</v>
      </c>
      <c r="H52" s="170">
        <v>0</v>
      </c>
      <c r="I52" s="955">
        <v>400000</v>
      </c>
      <c r="J52" s="151" t="str">
        <f t="shared" si="0"/>
        <v xml:space="preserve"> </v>
      </c>
    </row>
    <row r="53" spans="2:11" x14ac:dyDescent="0.25">
      <c r="B53" s="43">
        <v>381</v>
      </c>
      <c r="C53" s="79" t="s">
        <v>271</v>
      </c>
      <c r="D53" s="150">
        <v>1067615</v>
      </c>
      <c r="E53" s="150">
        <v>1230773</v>
      </c>
      <c r="F53" s="150">
        <v>1822242.58</v>
      </c>
      <c r="G53" s="150">
        <v>2289726.5499999998</v>
      </c>
      <c r="H53" s="150">
        <v>467940</v>
      </c>
      <c r="I53" s="298">
        <v>518140</v>
      </c>
      <c r="J53" s="151">
        <f t="shared" si="0"/>
        <v>110.7</v>
      </c>
    </row>
    <row r="54" spans="2:11" x14ac:dyDescent="0.25">
      <c r="B54" s="43">
        <v>396</v>
      </c>
      <c r="C54" s="79" t="s">
        <v>237</v>
      </c>
      <c r="D54" s="150">
        <v>7913735160</v>
      </c>
      <c r="E54" s="150">
        <v>210714</v>
      </c>
      <c r="F54" s="150">
        <v>383911168.64999998</v>
      </c>
      <c r="G54" s="150">
        <v>76220.44</v>
      </c>
      <c r="H54" s="150">
        <v>0</v>
      </c>
      <c r="I54" s="298">
        <v>0</v>
      </c>
      <c r="J54" s="151" t="str">
        <f t="shared" si="0"/>
        <v xml:space="preserve"> </v>
      </c>
    </row>
    <row r="55" spans="2:11" x14ac:dyDescent="0.25">
      <c r="B55" s="43">
        <v>397</v>
      </c>
      <c r="C55" s="79" t="s">
        <v>238</v>
      </c>
      <c r="D55" s="150">
        <v>3240634149</v>
      </c>
      <c r="E55" s="150">
        <v>1727016746</v>
      </c>
      <c r="F55" s="150">
        <v>2634502274.5799999</v>
      </c>
      <c r="G55" s="150">
        <v>2277661632.73</v>
      </c>
      <c r="H55" s="150">
        <v>5076500000</v>
      </c>
      <c r="I55" s="298">
        <v>3691500000</v>
      </c>
      <c r="J55" s="151">
        <f t="shared" si="0"/>
        <v>72.7</v>
      </c>
    </row>
    <row r="56" spans="2:11" ht="15.75" thickBot="1" x14ac:dyDescent="0.3">
      <c r="B56" s="47">
        <v>398</v>
      </c>
      <c r="C56" s="80" t="s">
        <v>239</v>
      </c>
      <c r="D56" s="152">
        <v>608546689727</v>
      </c>
      <c r="E56" s="152">
        <v>657282642146</v>
      </c>
      <c r="F56" s="152">
        <v>697803050392.44995</v>
      </c>
      <c r="G56" s="152">
        <v>726534403016.35999</v>
      </c>
      <c r="H56" s="152">
        <v>784811999860</v>
      </c>
      <c r="I56" s="298">
        <v>832600470800</v>
      </c>
      <c r="J56" s="151">
        <f t="shared" si="0"/>
        <v>106.1</v>
      </c>
    </row>
    <row r="57" spans="2:11" ht="15.75" thickBot="1" x14ac:dyDescent="0.3">
      <c r="B57" s="48"/>
      <c r="C57" s="81" t="s">
        <v>240</v>
      </c>
      <c r="D57" s="153">
        <f t="shared" ref="D57:I57" si="1">SUM(D10:D56)</f>
        <v>1234517345057</v>
      </c>
      <c r="E57" s="153">
        <f t="shared" si="1"/>
        <v>1281617559726</v>
      </c>
      <c r="F57" s="153">
        <f t="shared" si="1"/>
        <v>1273644382120.02</v>
      </c>
      <c r="G57" s="153">
        <f t="shared" si="1"/>
        <v>1403918022071.73</v>
      </c>
      <c r="H57" s="153">
        <f t="shared" si="1"/>
        <v>1465359071851</v>
      </c>
      <c r="I57" s="324">
        <f t="shared" si="1"/>
        <v>1578118723753</v>
      </c>
      <c r="J57" s="325">
        <f t="shared" si="0"/>
        <v>107.7</v>
      </c>
      <c r="K57" s="97"/>
    </row>
    <row r="58" spans="2:11" ht="15.75" thickTop="1" x14ac:dyDescent="0.25">
      <c r="C58" s="49"/>
      <c r="D58" s="49"/>
      <c r="E58" s="49"/>
      <c r="F58" s="49"/>
      <c r="G58" s="49"/>
      <c r="H58" s="50"/>
      <c r="I58" s="50"/>
      <c r="J58" s="51"/>
    </row>
    <row r="59" spans="2:11" x14ac:dyDescent="0.25">
      <c r="H59" s="52"/>
      <c r="I59" s="52"/>
    </row>
    <row r="60" spans="2:11" x14ac:dyDescent="0.25">
      <c r="C60" s="3"/>
      <c r="D60" s="3"/>
      <c r="E60" s="3"/>
      <c r="F60" s="3"/>
      <c r="G60" s="3"/>
      <c r="H60" s="53"/>
      <c r="I60" s="53"/>
      <c r="J60" s="51"/>
    </row>
  </sheetData>
  <mergeCells count="1">
    <mergeCell ref="B3:J3"/>
  </mergeCells>
  <phoneticPr fontId="0" type="noConversion"/>
  <printOptions horizontalCentered="1"/>
  <pageMargins left="0.78740157480314965" right="0.51181102362204722" top="0.59055118110236227" bottom="0.52" header="0.47244094488188981" footer="0.41"/>
  <pageSetup paperSize="9" scale="5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L404"/>
  <sheetViews>
    <sheetView workbookViewId="0">
      <pane xSplit="3" ySplit="9" topLeftCell="D40" activePane="bottomRight" state="frozen"/>
      <selection sqref="A1:D1"/>
      <selection pane="topRight" sqref="A1:D1"/>
      <selection pane="bottomLeft" sqref="A1:D1"/>
      <selection pane="bottomRight" activeCell="I52" sqref="I52"/>
    </sheetView>
  </sheetViews>
  <sheetFormatPr defaultRowHeight="15" x14ac:dyDescent="0.25"/>
  <cols>
    <col min="1" max="1" width="3.42578125" style="31" customWidth="1"/>
    <col min="2" max="2" width="8" style="31" bestFit="1" customWidth="1"/>
    <col min="3" max="3" width="40.42578125" style="31" customWidth="1"/>
    <col min="4" max="4" width="21.28515625" style="31" customWidth="1"/>
    <col min="5" max="6" width="20.28515625" style="31" customWidth="1"/>
    <col min="7" max="7" width="20.7109375" style="31" customWidth="1"/>
    <col min="8" max="8" width="20.7109375" style="31" bestFit="1" customWidth="1"/>
    <col min="9" max="9" width="20.7109375" style="31" customWidth="1"/>
    <col min="10" max="10" width="10.85546875" style="31" customWidth="1"/>
    <col min="11" max="11" width="6.7109375" style="31" customWidth="1"/>
    <col min="12" max="12" width="2.28515625" style="31" customWidth="1"/>
    <col min="13" max="16384" width="9.140625" style="31"/>
  </cols>
  <sheetData>
    <row r="1" spans="1:12" x14ac:dyDescent="0.25">
      <c r="A1" s="235"/>
      <c r="B1" s="236" t="s">
        <v>878</v>
      </c>
      <c r="C1" s="236"/>
      <c r="D1" s="237"/>
      <c r="E1" s="237"/>
      <c r="F1" s="237"/>
      <c r="G1" s="237"/>
      <c r="I1" s="237"/>
      <c r="J1" s="261" t="s">
        <v>199</v>
      </c>
    </row>
    <row r="2" spans="1:12" x14ac:dyDescent="0.25">
      <c r="A2" s="235"/>
      <c r="B2" s="235"/>
      <c r="C2" s="237"/>
      <c r="D2" s="237"/>
      <c r="E2" s="237"/>
      <c r="F2" s="237"/>
      <c r="G2" s="237"/>
      <c r="H2" s="237"/>
      <c r="I2" s="237"/>
      <c r="J2" s="237"/>
    </row>
    <row r="3" spans="1:12" x14ac:dyDescent="0.25">
      <c r="A3" s="235"/>
      <c r="B3" s="235"/>
      <c r="C3" s="238"/>
      <c r="D3" s="238"/>
      <c r="E3" s="238"/>
      <c r="F3" s="238"/>
      <c r="G3" s="238"/>
      <c r="H3" s="235"/>
      <c r="I3" s="238"/>
      <c r="J3" s="235"/>
    </row>
    <row r="4" spans="1:12" ht="18.75" customHeight="1" x14ac:dyDescent="0.25">
      <c r="A4" s="235"/>
      <c r="B4" s="967" t="s">
        <v>241</v>
      </c>
      <c r="C4" s="967"/>
      <c r="D4" s="967"/>
      <c r="E4" s="967"/>
      <c r="F4" s="967"/>
      <c r="G4" s="967"/>
      <c r="H4" s="967"/>
      <c r="I4" s="967"/>
      <c r="J4" s="967"/>
    </row>
    <row r="5" spans="1:12" x14ac:dyDescent="0.25">
      <c r="A5" s="235"/>
      <c r="B5" s="235"/>
      <c r="C5" s="239"/>
      <c r="D5" s="240"/>
      <c r="E5" s="240"/>
      <c r="F5" s="240"/>
      <c r="G5" s="240"/>
      <c r="H5" s="240"/>
      <c r="I5" s="240"/>
      <c r="J5" s="240"/>
    </row>
    <row r="6" spans="1:12" ht="15.75" thickBot="1" x14ac:dyDescent="0.3">
      <c r="A6" s="235"/>
      <c r="B6" s="235"/>
      <c r="C6" s="241"/>
      <c r="D6" s="237"/>
      <c r="E6" s="237"/>
      <c r="F6" s="237"/>
      <c r="G6" s="237"/>
      <c r="H6" s="237"/>
      <c r="I6" s="299" t="s">
        <v>64</v>
      </c>
      <c r="J6" s="235"/>
    </row>
    <row r="7" spans="1:12" ht="15.75" thickTop="1" x14ac:dyDescent="0.25">
      <c r="A7" s="235"/>
      <c r="B7" s="93" t="s">
        <v>15</v>
      </c>
      <c r="C7" s="242"/>
      <c r="D7" s="35"/>
      <c r="E7" s="35"/>
      <c r="F7" s="35"/>
      <c r="G7" s="35"/>
      <c r="H7" s="35" t="s">
        <v>351</v>
      </c>
      <c r="I7" s="35" t="s">
        <v>351</v>
      </c>
      <c r="J7" s="36" t="s">
        <v>14</v>
      </c>
    </row>
    <row r="8" spans="1:12" x14ac:dyDescent="0.25">
      <c r="A8" s="235"/>
      <c r="B8" s="37" t="s">
        <v>18</v>
      </c>
      <c r="C8" s="243" t="s">
        <v>16</v>
      </c>
      <c r="D8" s="77" t="s">
        <v>224</v>
      </c>
      <c r="E8" s="77" t="s">
        <v>224</v>
      </c>
      <c r="F8" s="77" t="s">
        <v>224</v>
      </c>
      <c r="G8" s="38" t="s">
        <v>875</v>
      </c>
      <c r="H8" s="38" t="s">
        <v>17</v>
      </c>
      <c r="I8" s="38" t="s">
        <v>17</v>
      </c>
      <c r="J8" s="39" t="s">
        <v>881</v>
      </c>
    </row>
    <row r="9" spans="1:12" ht="15.75" thickBot="1" x14ac:dyDescent="0.3">
      <c r="A9" s="235"/>
      <c r="B9" s="40"/>
      <c r="C9" s="244"/>
      <c r="D9" s="41" t="s">
        <v>353</v>
      </c>
      <c r="E9" s="41" t="s">
        <v>403</v>
      </c>
      <c r="F9" s="41" t="s">
        <v>425</v>
      </c>
      <c r="G9" s="41">
        <v>2018</v>
      </c>
      <c r="H9" s="41">
        <v>2019</v>
      </c>
      <c r="I9" s="41">
        <v>2020</v>
      </c>
      <c r="J9" s="42">
        <v>2019</v>
      </c>
      <c r="K9" s="97"/>
    </row>
    <row r="10" spans="1:12" x14ac:dyDescent="0.25">
      <c r="A10" s="235"/>
      <c r="B10" s="245">
        <v>301</v>
      </c>
      <c r="C10" s="246" t="s">
        <v>270</v>
      </c>
      <c r="D10" s="160">
        <v>371062516</v>
      </c>
      <c r="E10" s="160">
        <v>388769709</v>
      </c>
      <c r="F10" s="160">
        <v>439485269.10000002</v>
      </c>
      <c r="G10" s="160">
        <v>511820045.24000001</v>
      </c>
      <c r="H10" s="177">
        <v>405364725</v>
      </c>
      <c r="I10" s="160">
        <v>404730280</v>
      </c>
      <c r="J10" s="151">
        <f>IF(H10=0," ",IF(H10&gt;0,ROUND(I10/H10*100,1)))</f>
        <v>99.8</v>
      </c>
      <c r="K10" s="171"/>
      <c r="L10" s="171"/>
    </row>
    <row r="11" spans="1:12" x14ac:dyDescent="0.25">
      <c r="A11" s="235"/>
      <c r="B11" s="245">
        <v>302</v>
      </c>
      <c r="C11" s="246" t="s">
        <v>19</v>
      </c>
      <c r="D11" s="160">
        <v>1135522581</v>
      </c>
      <c r="E11" s="160">
        <v>1165430304</v>
      </c>
      <c r="F11" s="160">
        <v>1214983290.5</v>
      </c>
      <c r="G11" s="160">
        <v>1309316580.4300001</v>
      </c>
      <c r="H11" s="150">
        <v>1332355420</v>
      </c>
      <c r="I11" s="160">
        <v>1358947423</v>
      </c>
      <c r="J11" s="151">
        <f t="shared" ref="J11:J57" si="0">IF(H11=0," ",IF(H11&gt;0,ROUND(I11/H11*100,1)))</f>
        <v>102</v>
      </c>
      <c r="L11" s="171"/>
    </row>
    <row r="12" spans="1:12" x14ac:dyDescent="0.25">
      <c r="A12" s="235"/>
      <c r="B12" s="245">
        <v>303</v>
      </c>
      <c r="C12" s="246" t="s">
        <v>20</v>
      </c>
      <c r="D12" s="160">
        <v>490468571</v>
      </c>
      <c r="E12" s="160">
        <v>522198946</v>
      </c>
      <c r="F12" s="160">
        <v>532293121.04000002</v>
      </c>
      <c r="G12" s="160">
        <v>548649566.39999998</v>
      </c>
      <c r="H12" s="150">
        <v>605343544</v>
      </c>
      <c r="I12" s="160">
        <v>628663638</v>
      </c>
      <c r="J12" s="151">
        <f t="shared" si="0"/>
        <v>103.9</v>
      </c>
      <c r="L12" s="171"/>
    </row>
    <row r="13" spans="1:12" x14ac:dyDescent="0.25">
      <c r="A13" s="235"/>
      <c r="B13" s="245">
        <v>304</v>
      </c>
      <c r="C13" s="246" t="s">
        <v>21</v>
      </c>
      <c r="D13" s="160">
        <v>1622035349</v>
      </c>
      <c r="E13" s="160">
        <v>873382820</v>
      </c>
      <c r="F13" s="160">
        <v>971083823.85000002</v>
      </c>
      <c r="G13" s="160">
        <v>1096477387.5</v>
      </c>
      <c r="H13" s="150">
        <v>1088156515</v>
      </c>
      <c r="I13" s="160">
        <v>1091826213</v>
      </c>
      <c r="J13" s="151">
        <f t="shared" si="0"/>
        <v>100.3</v>
      </c>
      <c r="L13" s="171"/>
    </row>
    <row r="14" spans="1:12" x14ac:dyDescent="0.25">
      <c r="A14" s="235"/>
      <c r="B14" s="245">
        <v>305</v>
      </c>
      <c r="C14" s="246" t="s">
        <v>22</v>
      </c>
      <c r="D14" s="160">
        <v>1207680790</v>
      </c>
      <c r="E14" s="160">
        <v>1426427407</v>
      </c>
      <c r="F14" s="160">
        <v>1370904518</v>
      </c>
      <c r="G14" s="160">
        <v>1649972943.9200001</v>
      </c>
      <c r="H14" s="150">
        <v>2076974408</v>
      </c>
      <c r="I14" s="160">
        <v>2147315000</v>
      </c>
      <c r="J14" s="151">
        <f t="shared" si="0"/>
        <v>103.4</v>
      </c>
      <c r="L14" s="171"/>
    </row>
    <row r="15" spans="1:12" x14ac:dyDescent="0.25">
      <c r="A15" s="235"/>
      <c r="B15" s="245">
        <v>306</v>
      </c>
      <c r="C15" s="246" t="s">
        <v>23</v>
      </c>
      <c r="D15" s="160">
        <f>6510421101-1</f>
        <v>6510421100</v>
      </c>
      <c r="E15" s="160">
        <v>7074046144</v>
      </c>
      <c r="F15" s="160">
        <v>7415564760.0200005</v>
      </c>
      <c r="G15" s="160">
        <v>7808398874.5600004</v>
      </c>
      <c r="H15" s="150">
        <v>8127005597</v>
      </c>
      <c r="I15" s="160">
        <v>8171302949</v>
      </c>
      <c r="J15" s="151">
        <f t="shared" si="0"/>
        <v>100.5</v>
      </c>
      <c r="L15" s="171"/>
    </row>
    <row r="16" spans="1:12" x14ac:dyDescent="0.25">
      <c r="A16" s="235"/>
      <c r="B16" s="245">
        <v>307</v>
      </c>
      <c r="C16" s="246" t="s">
        <v>24</v>
      </c>
      <c r="D16" s="160">
        <v>47342010527</v>
      </c>
      <c r="E16" s="160">
        <v>45670816695</v>
      </c>
      <c r="F16" s="160">
        <v>52908766765.459999</v>
      </c>
      <c r="G16" s="160">
        <v>59799438274.449997</v>
      </c>
      <c r="H16" s="150">
        <v>66734800521</v>
      </c>
      <c r="I16" s="160">
        <v>75500365700</v>
      </c>
      <c r="J16" s="151">
        <f t="shared" si="0"/>
        <v>113.1</v>
      </c>
      <c r="L16" s="171"/>
    </row>
    <row r="17" spans="1:12" x14ac:dyDescent="0.25">
      <c r="A17" s="235"/>
      <c r="B17" s="245">
        <v>308</v>
      </c>
      <c r="C17" s="246" t="s">
        <v>25</v>
      </c>
      <c r="D17" s="160">
        <v>310410618</v>
      </c>
      <c r="E17" s="160">
        <v>371137401</v>
      </c>
      <c r="F17" s="160">
        <v>345704862.56999999</v>
      </c>
      <c r="G17" s="160">
        <v>277098751.27999997</v>
      </c>
      <c r="H17" s="150">
        <v>301507594</v>
      </c>
      <c r="I17" s="160">
        <v>295080427</v>
      </c>
      <c r="J17" s="151">
        <f t="shared" si="0"/>
        <v>97.9</v>
      </c>
      <c r="L17" s="171"/>
    </row>
    <row r="18" spans="1:12" x14ac:dyDescent="0.25">
      <c r="A18" s="235"/>
      <c r="B18" s="245">
        <v>309</v>
      </c>
      <c r="C18" s="247" t="s">
        <v>258</v>
      </c>
      <c r="D18" s="160">
        <v>111559090</v>
      </c>
      <c r="E18" s="160">
        <v>112016881</v>
      </c>
      <c r="F18" s="160">
        <v>123677915.59</v>
      </c>
      <c r="G18" s="160">
        <v>187240474.96000001</v>
      </c>
      <c r="H18" s="150">
        <v>158931689</v>
      </c>
      <c r="I18" s="160">
        <v>148474064</v>
      </c>
      <c r="J18" s="151">
        <f t="shared" si="0"/>
        <v>93.4</v>
      </c>
      <c r="L18" s="171"/>
    </row>
    <row r="19" spans="1:12" x14ac:dyDescent="0.25">
      <c r="A19" s="235"/>
      <c r="B19" s="245">
        <v>312</v>
      </c>
      <c r="C19" s="246" t="s">
        <v>26</v>
      </c>
      <c r="D19" s="160">
        <v>17265659813</v>
      </c>
      <c r="E19" s="160">
        <v>20045072251</v>
      </c>
      <c r="F19" s="160">
        <v>21276934443.77</v>
      </c>
      <c r="G19" s="160">
        <v>22199362973.23</v>
      </c>
      <c r="H19" s="150">
        <v>23617964238</v>
      </c>
      <c r="I19" s="160">
        <v>23889153719</v>
      </c>
      <c r="J19" s="151">
        <f t="shared" si="0"/>
        <v>101.1</v>
      </c>
      <c r="L19" s="171"/>
    </row>
    <row r="20" spans="1:12" x14ac:dyDescent="0.25">
      <c r="A20" s="235"/>
      <c r="B20" s="245">
        <v>313</v>
      </c>
      <c r="C20" s="246" t="s">
        <v>27</v>
      </c>
      <c r="D20" s="160">
        <v>533422050437</v>
      </c>
      <c r="E20" s="160">
        <v>539165150368</v>
      </c>
      <c r="F20" s="160">
        <v>559585967224.96997</v>
      </c>
      <c r="G20" s="160">
        <v>592402047069.10999</v>
      </c>
      <c r="H20" s="150">
        <v>637190990417</v>
      </c>
      <c r="I20" s="160">
        <v>686800038058</v>
      </c>
      <c r="J20" s="151">
        <f t="shared" si="0"/>
        <v>107.8</v>
      </c>
      <c r="L20" s="171"/>
    </row>
    <row r="21" spans="1:12" x14ac:dyDescent="0.25">
      <c r="A21" s="235"/>
      <c r="B21" s="245">
        <v>314</v>
      </c>
      <c r="C21" s="246" t="s">
        <v>28</v>
      </c>
      <c r="D21" s="160">
        <f>62887497166-1</f>
        <v>62887497165</v>
      </c>
      <c r="E21" s="160">
        <v>60624634857</v>
      </c>
      <c r="F21" s="160">
        <v>66358941442.349998</v>
      </c>
      <c r="G21" s="160">
        <v>74346222806.160004</v>
      </c>
      <c r="H21" s="150">
        <v>77605048113</v>
      </c>
      <c r="I21" s="160">
        <v>81519358975</v>
      </c>
      <c r="J21" s="151">
        <f t="shared" si="0"/>
        <v>105</v>
      </c>
      <c r="L21" s="171"/>
    </row>
    <row r="22" spans="1:12" x14ac:dyDescent="0.25">
      <c r="A22" s="235"/>
      <c r="B22" s="245">
        <v>315</v>
      </c>
      <c r="C22" s="246" t="s">
        <v>29</v>
      </c>
      <c r="D22" s="160">
        <v>39038701120</v>
      </c>
      <c r="E22" s="160">
        <v>8974269122</v>
      </c>
      <c r="F22" s="160">
        <v>12268253808.02</v>
      </c>
      <c r="G22" s="160">
        <v>14635568561.059999</v>
      </c>
      <c r="H22" s="150">
        <v>14073770032</v>
      </c>
      <c r="I22" s="160">
        <v>15899438896</v>
      </c>
      <c r="J22" s="151">
        <f t="shared" si="0"/>
        <v>113</v>
      </c>
      <c r="L22" s="171"/>
    </row>
    <row r="23" spans="1:12" x14ac:dyDescent="0.25">
      <c r="A23" s="235"/>
      <c r="B23" s="245">
        <v>317</v>
      </c>
      <c r="C23" s="247" t="s">
        <v>66</v>
      </c>
      <c r="D23" s="160">
        <v>28615288911</v>
      </c>
      <c r="E23" s="160">
        <v>16782229299</v>
      </c>
      <c r="F23" s="160">
        <v>7439773838.6400003</v>
      </c>
      <c r="G23" s="160">
        <v>22108471397.970001</v>
      </c>
      <c r="H23" s="150">
        <v>11501908279</v>
      </c>
      <c r="I23" s="160">
        <v>26631530110</v>
      </c>
      <c r="J23" s="151">
        <f t="shared" si="0"/>
        <v>231.5</v>
      </c>
      <c r="L23" s="171"/>
    </row>
    <row r="24" spans="1:12" x14ac:dyDescent="0.25">
      <c r="A24" s="235"/>
      <c r="B24" s="245">
        <v>321</v>
      </c>
      <c r="C24" s="246" t="s">
        <v>67</v>
      </c>
      <c r="D24" s="160">
        <v>3642304285</v>
      </c>
      <c r="E24" s="160">
        <v>3927443928</v>
      </c>
      <c r="F24" s="160">
        <v>4107793016.3400002</v>
      </c>
      <c r="G24" s="160">
        <v>4048479235.7199998</v>
      </c>
      <c r="H24" s="150">
        <v>4390784794</v>
      </c>
      <c r="I24" s="160">
        <v>4360546000</v>
      </c>
      <c r="J24" s="151">
        <f t="shared" si="0"/>
        <v>99.3</v>
      </c>
      <c r="L24" s="171"/>
    </row>
    <row r="25" spans="1:12" x14ac:dyDescent="0.25">
      <c r="A25" s="235"/>
      <c r="B25" s="245">
        <v>322</v>
      </c>
      <c r="C25" s="246" t="s">
        <v>216</v>
      </c>
      <c r="D25" s="160">
        <v>47103897859</v>
      </c>
      <c r="E25" s="160">
        <v>27735040663</v>
      </c>
      <c r="F25" s="160">
        <v>40668626010.169998</v>
      </c>
      <c r="G25" s="160">
        <v>45387949250.629997</v>
      </c>
      <c r="H25" s="150">
        <v>39596672278</v>
      </c>
      <c r="I25" s="160">
        <v>49704100259</v>
      </c>
      <c r="J25" s="151">
        <f t="shared" si="0"/>
        <v>125.5</v>
      </c>
      <c r="L25" s="171"/>
    </row>
    <row r="26" spans="1:12" x14ac:dyDescent="0.25">
      <c r="A26" s="235"/>
      <c r="B26" s="245">
        <v>327</v>
      </c>
      <c r="C26" s="247" t="s">
        <v>217</v>
      </c>
      <c r="D26" s="160">
        <v>73683361806</v>
      </c>
      <c r="E26" s="160">
        <v>54408771424</v>
      </c>
      <c r="F26" s="160">
        <v>56442910329.389999</v>
      </c>
      <c r="G26" s="160">
        <v>51935675108.790001</v>
      </c>
      <c r="H26" s="150">
        <v>72555424741</v>
      </c>
      <c r="I26" s="160">
        <v>67972681089</v>
      </c>
      <c r="J26" s="151">
        <f t="shared" si="0"/>
        <v>93.7</v>
      </c>
      <c r="L26" s="171"/>
    </row>
    <row r="27" spans="1:12" x14ac:dyDescent="0.25">
      <c r="A27" s="235"/>
      <c r="B27" s="245">
        <v>328</v>
      </c>
      <c r="C27" s="246" t="s">
        <v>218</v>
      </c>
      <c r="D27" s="160">
        <v>685717268</v>
      </c>
      <c r="E27" s="160">
        <v>709322004</v>
      </c>
      <c r="F27" s="160">
        <v>643823529.23000002</v>
      </c>
      <c r="G27" s="160">
        <v>2488500877.6900001</v>
      </c>
      <c r="H27" s="150">
        <v>1468076432</v>
      </c>
      <c r="I27" s="160">
        <v>2585053062</v>
      </c>
      <c r="J27" s="151">
        <f t="shared" si="0"/>
        <v>176.1</v>
      </c>
      <c r="L27" s="171"/>
    </row>
    <row r="28" spans="1:12" x14ac:dyDescent="0.25">
      <c r="A28" s="235"/>
      <c r="B28" s="245">
        <v>329</v>
      </c>
      <c r="C28" s="246" t="s">
        <v>219</v>
      </c>
      <c r="D28" s="160">
        <v>48286414815</v>
      </c>
      <c r="E28" s="160">
        <v>54989362118</v>
      </c>
      <c r="F28" s="160">
        <v>53219686784.970001</v>
      </c>
      <c r="G28" s="160">
        <v>57402483246.349998</v>
      </c>
      <c r="H28" s="150">
        <v>57415756297</v>
      </c>
      <c r="I28" s="160">
        <v>56544982069</v>
      </c>
      <c r="J28" s="151">
        <f t="shared" si="0"/>
        <v>98.5</v>
      </c>
      <c r="L28" s="171"/>
    </row>
    <row r="29" spans="1:12" x14ac:dyDescent="0.25">
      <c r="A29" s="235"/>
      <c r="B29" s="248">
        <v>333</v>
      </c>
      <c r="C29" s="246" t="s">
        <v>220</v>
      </c>
      <c r="D29" s="160">
        <v>143667574715</v>
      </c>
      <c r="E29" s="160">
        <v>140564292882</v>
      </c>
      <c r="F29" s="160">
        <v>157511440024.12</v>
      </c>
      <c r="G29" s="160">
        <v>187415570876.81</v>
      </c>
      <c r="H29" s="150">
        <v>205759166364</v>
      </c>
      <c r="I29" s="160">
        <v>226467000210</v>
      </c>
      <c r="J29" s="151">
        <f t="shared" si="0"/>
        <v>110.1</v>
      </c>
      <c r="L29" s="171"/>
    </row>
    <row r="30" spans="1:12" x14ac:dyDescent="0.25">
      <c r="A30" s="235"/>
      <c r="B30" s="245">
        <v>334</v>
      </c>
      <c r="C30" s="246" t="s">
        <v>221</v>
      </c>
      <c r="D30" s="160">
        <v>11522492561</v>
      </c>
      <c r="E30" s="160">
        <v>11770619522</v>
      </c>
      <c r="F30" s="160">
        <v>12106184102.84</v>
      </c>
      <c r="G30" s="160">
        <v>14060450465.530001</v>
      </c>
      <c r="H30" s="150">
        <v>14783403358</v>
      </c>
      <c r="I30" s="160">
        <v>15249131176</v>
      </c>
      <c r="J30" s="151">
        <f t="shared" si="0"/>
        <v>103.2</v>
      </c>
      <c r="L30" s="171"/>
    </row>
    <row r="31" spans="1:12" x14ac:dyDescent="0.25">
      <c r="A31" s="235"/>
      <c r="B31" s="245">
        <v>335</v>
      </c>
      <c r="C31" s="246" t="s">
        <v>222</v>
      </c>
      <c r="D31" s="160">
        <v>8528918468</v>
      </c>
      <c r="E31" s="160">
        <v>8162261358</v>
      </c>
      <c r="F31" s="160">
        <v>7980709618.3500004</v>
      </c>
      <c r="G31" s="160">
        <v>8888187179.2399998</v>
      </c>
      <c r="H31" s="150">
        <v>8203095540</v>
      </c>
      <c r="I31" s="160">
        <v>9250443374</v>
      </c>
      <c r="J31" s="151">
        <f t="shared" si="0"/>
        <v>112.8</v>
      </c>
      <c r="L31" s="171"/>
    </row>
    <row r="32" spans="1:12" x14ac:dyDescent="0.25">
      <c r="A32" s="235"/>
      <c r="B32" s="245">
        <v>336</v>
      </c>
      <c r="C32" s="246" t="s">
        <v>223</v>
      </c>
      <c r="D32" s="160">
        <v>24434802976</v>
      </c>
      <c r="E32" s="160">
        <v>24492447953</v>
      </c>
      <c r="F32" s="160">
        <v>26185128671.75</v>
      </c>
      <c r="G32" s="160">
        <v>28268417528.799999</v>
      </c>
      <c r="H32" s="150">
        <v>30489782592</v>
      </c>
      <c r="I32" s="160">
        <v>31891409426</v>
      </c>
      <c r="J32" s="151">
        <f t="shared" si="0"/>
        <v>104.6</v>
      </c>
      <c r="L32" s="171"/>
    </row>
    <row r="33" spans="1:12" x14ac:dyDescent="0.25">
      <c r="A33" s="235"/>
      <c r="B33" s="245">
        <v>343</v>
      </c>
      <c r="C33" s="246" t="s">
        <v>225</v>
      </c>
      <c r="D33" s="160">
        <v>143799405</v>
      </c>
      <c r="E33" s="160">
        <v>144376480</v>
      </c>
      <c r="F33" s="160">
        <v>153794880.28999999</v>
      </c>
      <c r="G33" s="160">
        <v>158534197.59</v>
      </c>
      <c r="H33" s="150">
        <v>167195335</v>
      </c>
      <c r="I33" s="160">
        <v>171776819</v>
      </c>
      <c r="J33" s="151">
        <f t="shared" si="0"/>
        <v>102.7</v>
      </c>
      <c r="L33" s="171"/>
    </row>
    <row r="34" spans="1:12" x14ac:dyDescent="0.25">
      <c r="A34" s="235"/>
      <c r="B34" s="245">
        <v>344</v>
      </c>
      <c r="C34" s="246" t="s">
        <v>226</v>
      </c>
      <c r="D34" s="160">
        <v>167002505</v>
      </c>
      <c r="E34" s="160">
        <v>168944709</v>
      </c>
      <c r="F34" s="160">
        <v>196870357.68000001</v>
      </c>
      <c r="G34" s="160">
        <v>194222919.36000001</v>
      </c>
      <c r="H34" s="150">
        <v>196462520</v>
      </c>
      <c r="I34" s="160">
        <v>213014292</v>
      </c>
      <c r="J34" s="151">
        <f t="shared" si="0"/>
        <v>108.4</v>
      </c>
      <c r="L34" s="171"/>
    </row>
    <row r="35" spans="1:12" x14ac:dyDescent="0.25">
      <c r="A35" s="235"/>
      <c r="B35" s="245">
        <v>345</v>
      </c>
      <c r="C35" s="246" t="s">
        <v>227</v>
      </c>
      <c r="D35" s="160">
        <v>914308862</v>
      </c>
      <c r="E35" s="160">
        <v>947924300</v>
      </c>
      <c r="F35" s="160">
        <v>1077545524.3900001</v>
      </c>
      <c r="G35" s="160">
        <v>1166842705.9400001</v>
      </c>
      <c r="H35" s="150">
        <v>1304798306</v>
      </c>
      <c r="I35" s="160">
        <v>1493382719</v>
      </c>
      <c r="J35" s="151">
        <f t="shared" si="0"/>
        <v>114.5</v>
      </c>
      <c r="L35" s="171"/>
    </row>
    <row r="36" spans="1:12" x14ac:dyDescent="0.25">
      <c r="A36" s="235"/>
      <c r="B36" s="245">
        <v>346</v>
      </c>
      <c r="C36" s="246" t="s">
        <v>228</v>
      </c>
      <c r="D36" s="160">
        <v>2882335587</v>
      </c>
      <c r="E36" s="160">
        <v>2981920412</v>
      </c>
      <c r="F36" s="160">
        <v>3108287922.3699999</v>
      </c>
      <c r="G36" s="160">
        <v>3327113714.0999999</v>
      </c>
      <c r="H36" s="150">
        <v>3524639347</v>
      </c>
      <c r="I36" s="160">
        <v>3633798122</v>
      </c>
      <c r="J36" s="151">
        <f t="shared" si="0"/>
        <v>103.1</v>
      </c>
      <c r="L36" s="171"/>
    </row>
    <row r="37" spans="1:12" x14ac:dyDescent="0.25">
      <c r="A37" s="235"/>
      <c r="B37" s="245">
        <v>348</v>
      </c>
      <c r="C37" s="246" t="s">
        <v>229</v>
      </c>
      <c r="D37" s="160">
        <v>130768903</v>
      </c>
      <c r="E37" s="160">
        <v>154347121</v>
      </c>
      <c r="F37" s="160">
        <v>152178041.63</v>
      </c>
      <c r="G37" s="160">
        <v>159732313.28999999</v>
      </c>
      <c r="H37" s="150">
        <v>179247759</v>
      </c>
      <c r="I37" s="160">
        <v>185128512</v>
      </c>
      <c r="J37" s="151">
        <f t="shared" si="0"/>
        <v>103.3</v>
      </c>
      <c r="L37" s="171"/>
    </row>
    <row r="38" spans="1:12" x14ac:dyDescent="0.25">
      <c r="A38" s="235"/>
      <c r="B38" s="245">
        <v>349</v>
      </c>
      <c r="C38" s="246" t="s">
        <v>230</v>
      </c>
      <c r="D38" s="160">
        <v>217981962</v>
      </c>
      <c r="E38" s="160">
        <v>226432619</v>
      </c>
      <c r="F38" s="160">
        <v>286379477.62</v>
      </c>
      <c r="G38" s="160">
        <v>294476529.86000001</v>
      </c>
      <c r="H38" s="150">
        <v>295403397</v>
      </c>
      <c r="I38" s="160">
        <v>302164728</v>
      </c>
      <c r="J38" s="151">
        <f t="shared" si="0"/>
        <v>102.3</v>
      </c>
      <c r="L38" s="171"/>
    </row>
    <row r="39" spans="1:12" x14ac:dyDescent="0.25">
      <c r="A39" s="235"/>
      <c r="B39" s="245">
        <v>353</v>
      </c>
      <c r="C39" s="246" t="s">
        <v>231</v>
      </c>
      <c r="D39" s="160">
        <v>197158597</v>
      </c>
      <c r="E39" s="160">
        <v>203474896</v>
      </c>
      <c r="F39" s="160">
        <v>218708564.05000001</v>
      </c>
      <c r="G39" s="160">
        <v>241891557.33000001</v>
      </c>
      <c r="H39" s="150">
        <v>254126162</v>
      </c>
      <c r="I39" s="160">
        <v>258656875</v>
      </c>
      <c r="J39" s="151">
        <f t="shared" si="0"/>
        <v>101.8</v>
      </c>
      <c r="L39" s="171"/>
    </row>
    <row r="40" spans="1:12" x14ac:dyDescent="0.25">
      <c r="A40" s="235"/>
      <c r="B40" s="245">
        <v>355</v>
      </c>
      <c r="C40" s="246" t="s">
        <v>232</v>
      </c>
      <c r="D40" s="160">
        <v>159492769</v>
      </c>
      <c r="E40" s="160">
        <v>174067097</v>
      </c>
      <c r="F40" s="160">
        <v>176143149.30000001</v>
      </c>
      <c r="G40" s="160">
        <v>245061026.93000001</v>
      </c>
      <c r="H40" s="150">
        <v>234531913</v>
      </c>
      <c r="I40" s="160">
        <v>259348252</v>
      </c>
      <c r="J40" s="151">
        <f t="shared" si="0"/>
        <v>110.6</v>
      </c>
      <c r="L40" s="171"/>
    </row>
    <row r="41" spans="1:12" x14ac:dyDescent="0.25">
      <c r="A41" s="235"/>
      <c r="B41" s="245">
        <v>358</v>
      </c>
      <c r="C41" s="246" t="s">
        <v>233</v>
      </c>
      <c r="D41" s="160">
        <v>178511691</v>
      </c>
      <c r="E41" s="160">
        <v>172050756</v>
      </c>
      <c r="F41" s="160">
        <v>238379249.5</v>
      </c>
      <c r="G41" s="160">
        <v>314596850.56999999</v>
      </c>
      <c r="H41" s="150">
        <v>231559248</v>
      </c>
      <c r="I41" s="160">
        <v>233195735</v>
      </c>
      <c r="J41" s="151">
        <f t="shared" si="0"/>
        <v>100.7</v>
      </c>
      <c r="L41" s="171"/>
    </row>
    <row r="42" spans="1:12" x14ac:dyDescent="0.25">
      <c r="A42" s="235"/>
      <c r="B42" s="249">
        <v>359</v>
      </c>
      <c r="C42" s="250" t="s">
        <v>396</v>
      </c>
      <c r="D42" s="202"/>
      <c r="E42" s="160"/>
      <c r="F42" s="160"/>
      <c r="G42" s="160">
        <v>16726699.529999999</v>
      </c>
      <c r="H42" s="150">
        <v>25503936</v>
      </c>
      <c r="I42" s="160">
        <v>23669225</v>
      </c>
      <c r="J42" s="151">
        <f t="shared" si="0"/>
        <v>92.8</v>
      </c>
      <c r="L42" s="171"/>
    </row>
    <row r="43" spans="1:12" x14ac:dyDescent="0.25">
      <c r="A43" s="235"/>
      <c r="B43" s="245" t="s">
        <v>151</v>
      </c>
      <c r="C43" s="246" t="s">
        <v>234</v>
      </c>
      <c r="D43" s="160">
        <v>4693749106</v>
      </c>
      <c r="E43" s="160">
        <v>4777930160</v>
      </c>
      <c r="F43" s="160">
        <v>5231659778.6999998</v>
      </c>
      <c r="G43" s="160">
        <v>5619720168.2399998</v>
      </c>
      <c r="H43" s="150">
        <v>6022421793</v>
      </c>
      <c r="I43" s="160">
        <v>6513390450</v>
      </c>
      <c r="J43" s="151">
        <f t="shared" si="0"/>
        <v>108.2</v>
      </c>
      <c r="L43" s="171"/>
    </row>
    <row r="44" spans="1:12" x14ac:dyDescent="0.25">
      <c r="A44" s="235"/>
      <c r="B44" s="245">
        <v>362</v>
      </c>
      <c r="C44" s="246" t="s">
        <v>872</v>
      </c>
      <c r="D44" s="160"/>
      <c r="E44" s="160"/>
      <c r="F44" s="202"/>
      <c r="G44" s="202"/>
      <c r="H44" s="201">
        <v>0</v>
      </c>
      <c r="I44" s="160">
        <v>85923875</v>
      </c>
      <c r="J44" s="151" t="str">
        <f t="shared" si="0"/>
        <v xml:space="preserve"> </v>
      </c>
      <c r="L44" s="171"/>
    </row>
    <row r="45" spans="1:12" ht="30" x14ac:dyDescent="0.25">
      <c r="A45" s="235"/>
      <c r="B45" s="252">
        <v>371</v>
      </c>
      <c r="C45" s="247" t="s">
        <v>397</v>
      </c>
      <c r="D45" s="260"/>
      <c r="E45" s="260"/>
      <c r="F45" s="259">
        <v>15542666.23</v>
      </c>
      <c r="G45" s="259">
        <v>26676552.649999999</v>
      </c>
      <c r="H45" s="170">
        <v>34816619</v>
      </c>
      <c r="I45" s="259">
        <v>34444691</v>
      </c>
      <c r="J45" s="359">
        <f t="shared" si="0"/>
        <v>98.9</v>
      </c>
      <c r="L45" s="171"/>
    </row>
    <row r="46" spans="1:12" x14ac:dyDescent="0.25">
      <c r="A46" s="235"/>
      <c r="B46" s="248" t="s">
        <v>152</v>
      </c>
      <c r="C46" s="247" t="s">
        <v>89</v>
      </c>
      <c r="D46" s="160">
        <v>55788451</v>
      </c>
      <c r="E46" s="160">
        <v>57544526</v>
      </c>
      <c r="F46" s="160">
        <v>59531405.600000001</v>
      </c>
      <c r="G46" s="160">
        <v>62964815.869999997</v>
      </c>
      <c r="H46" s="150">
        <v>68154789</v>
      </c>
      <c r="I46" s="160">
        <v>67310087</v>
      </c>
      <c r="J46" s="151">
        <f t="shared" si="0"/>
        <v>98.8</v>
      </c>
      <c r="L46" s="171"/>
    </row>
    <row r="47" spans="1:12" x14ac:dyDescent="0.25">
      <c r="A47" s="235"/>
      <c r="B47" s="248">
        <v>373</v>
      </c>
      <c r="C47" s="247" t="s">
        <v>398</v>
      </c>
      <c r="D47" s="160"/>
      <c r="E47" s="160"/>
      <c r="F47" s="160">
        <v>9696961.4900000002</v>
      </c>
      <c r="G47" s="160">
        <v>15920333.16</v>
      </c>
      <c r="H47" s="150">
        <v>19584073</v>
      </c>
      <c r="I47" s="160">
        <v>22311260</v>
      </c>
      <c r="J47" s="151">
        <f t="shared" si="0"/>
        <v>113.9</v>
      </c>
      <c r="L47" s="171"/>
    </row>
    <row r="48" spans="1:12" x14ac:dyDescent="0.25">
      <c r="A48" s="235"/>
      <c r="B48" s="245">
        <v>374</v>
      </c>
      <c r="C48" s="246" t="s">
        <v>235</v>
      </c>
      <c r="D48" s="160">
        <v>2105215687</v>
      </c>
      <c r="E48" s="160">
        <v>2208089471</v>
      </c>
      <c r="F48" s="160">
        <v>2586792388.2399998</v>
      </c>
      <c r="G48" s="160">
        <v>2475661775.5700002</v>
      </c>
      <c r="H48" s="150">
        <v>2698959708</v>
      </c>
      <c r="I48" s="160">
        <v>2581804229</v>
      </c>
      <c r="J48" s="151">
        <f t="shared" si="0"/>
        <v>95.7</v>
      </c>
      <c r="L48" s="171"/>
    </row>
    <row r="49" spans="1:12" x14ac:dyDescent="0.25">
      <c r="A49" s="235"/>
      <c r="B49" s="245">
        <v>375</v>
      </c>
      <c r="C49" s="246" t="s">
        <v>236</v>
      </c>
      <c r="D49" s="160">
        <v>342772988</v>
      </c>
      <c r="E49" s="160">
        <v>351653937</v>
      </c>
      <c r="F49" s="160">
        <v>402120891.70999998</v>
      </c>
      <c r="G49" s="160">
        <v>394982587.52999997</v>
      </c>
      <c r="H49" s="150">
        <v>429801218</v>
      </c>
      <c r="I49" s="160">
        <v>445248327</v>
      </c>
      <c r="J49" s="151">
        <f t="shared" si="0"/>
        <v>103.6</v>
      </c>
      <c r="L49" s="171"/>
    </row>
    <row r="50" spans="1:12" x14ac:dyDescent="0.25">
      <c r="A50" s="235"/>
      <c r="B50" s="245">
        <v>376</v>
      </c>
      <c r="C50" s="246" t="s">
        <v>63</v>
      </c>
      <c r="D50" s="160">
        <v>270490913</v>
      </c>
      <c r="E50" s="160">
        <v>282522694</v>
      </c>
      <c r="F50" s="160">
        <v>374944522.54000002</v>
      </c>
      <c r="G50" s="160">
        <v>406274928.60000002</v>
      </c>
      <c r="H50" s="150">
        <v>405838074</v>
      </c>
      <c r="I50" s="160">
        <v>452581266</v>
      </c>
      <c r="J50" s="151">
        <f t="shared" si="0"/>
        <v>111.5</v>
      </c>
      <c r="L50" s="171"/>
    </row>
    <row r="51" spans="1:12" x14ac:dyDescent="0.25">
      <c r="A51" s="235"/>
      <c r="B51" s="245">
        <v>377</v>
      </c>
      <c r="C51" s="251" t="s">
        <v>168</v>
      </c>
      <c r="D51" s="160">
        <v>3169883044</v>
      </c>
      <c r="E51" s="160">
        <v>2823387117</v>
      </c>
      <c r="F51" s="160">
        <v>2923837659.6999998</v>
      </c>
      <c r="G51" s="160">
        <v>2875258460.8000002</v>
      </c>
      <c r="H51" s="150">
        <v>4274646444</v>
      </c>
      <c r="I51" s="160">
        <v>4152464850</v>
      </c>
      <c r="J51" s="151">
        <f t="shared" si="0"/>
        <v>97.1</v>
      </c>
      <c r="L51" s="171"/>
    </row>
    <row r="52" spans="1:12" ht="30" x14ac:dyDescent="0.25">
      <c r="A52" s="235"/>
      <c r="B52" s="252">
        <v>378</v>
      </c>
      <c r="C52" s="247" t="s">
        <v>405</v>
      </c>
      <c r="D52" s="170"/>
      <c r="E52" s="170"/>
      <c r="F52" s="170">
        <v>90234714.379999995</v>
      </c>
      <c r="G52" s="170">
        <v>348735246</v>
      </c>
      <c r="H52" s="170">
        <v>352460730</v>
      </c>
      <c r="I52" s="259">
        <v>425317706</v>
      </c>
      <c r="J52" s="359">
        <f t="shared" si="0"/>
        <v>120.7</v>
      </c>
      <c r="L52" s="171"/>
    </row>
    <row r="53" spans="1:12" x14ac:dyDescent="0.25">
      <c r="A53" s="235"/>
      <c r="B53" s="249">
        <v>381</v>
      </c>
      <c r="C53" s="246" t="s">
        <v>271</v>
      </c>
      <c r="D53" s="160">
        <v>472924502</v>
      </c>
      <c r="E53" s="160">
        <v>496107042</v>
      </c>
      <c r="F53" s="160">
        <v>504122236.29000002</v>
      </c>
      <c r="G53" s="160">
        <v>575725229.92999995</v>
      </c>
      <c r="H53" s="150">
        <v>894507530</v>
      </c>
      <c r="I53" s="160">
        <v>690387855</v>
      </c>
      <c r="J53" s="151">
        <f t="shared" si="0"/>
        <v>77.2</v>
      </c>
      <c r="L53" s="171"/>
    </row>
    <row r="54" spans="1:12" x14ac:dyDescent="0.25">
      <c r="A54" s="235"/>
      <c r="B54" s="245">
        <v>396</v>
      </c>
      <c r="C54" s="246" t="s">
        <v>237</v>
      </c>
      <c r="D54" s="160">
        <v>53193699830</v>
      </c>
      <c r="E54" s="160">
        <v>40653886070</v>
      </c>
      <c r="F54" s="160">
        <v>40151165292.209999</v>
      </c>
      <c r="G54" s="160">
        <v>40729364082.040001</v>
      </c>
      <c r="H54" s="150">
        <v>46499000000</v>
      </c>
      <c r="I54" s="160">
        <v>43810880286</v>
      </c>
      <c r="J54" s="151">
        <f t="shared" si="0"/>
        <v>94.2</v>
      </c>
      <c r="L54" s="171"/>
    </row>
    <row r="55" spans="1:12" x14ac:dyDescent="0.25">
      <c r="A55" s="235"/>
      <c r="B55" s="245">
        <v>397</v>
      </c>
      <c r="C55" s="246" t="s">
        <v>238</v>
      </c>
      <c r="D55" s="160">
        <v>262807548</v>
      </c>
      <c r="E55" s="160">
        <v>336496800</v>
      </c>
      <c r="F55" s="160">
        <v>65022217.329999998</v>
      </c>
      <c r="G55" s="160">
        <v>2737023.12</v>
      </c>
      <c r="H55" s="150">
        <v>315000000</v>
      </c>
      <c r="I55" s="160">
        <v>400000000</v>
      </c>
      <c r="J55" s="151">
        <f t="shared" si="0"/>
        <v>127</v>
      </c>
      <c r="L55" s="171"/>
    </row>
    <row r="56" spans="1:12" ht="15.75" thickBot="1" x14ac:dyDescent="0.3">
      <c r="A56" s="235"/>
      <c r="B56" s="253">
        <v>398</v>
      </c>
      <c r="C56" s="244" t="s">
        <v>239</v>
      </c>
      <c r="D56" s="161">
        <v>125877042644</v>
      </c>
      <c r="E56" s="161">
        <v>132727218109</v>
      </c>
      <c r="F56" s="161">
        <v>130654060967.17</v>
      </c>
      <c r="G56" s="161">
        <v>142545374142.10999</v>
      </c>
      <c r="H56" s="152">
        <v>157448129462</v>
      </c>
      <c r="I56" s="160">
        <v>163150951475</v>
      </c>
      <c r="J56" s="151">
        <f t="shared" si="0"/>
        <v>103.6</v>
      </c>
      <c r="L56" s="171"/>
    </row>
    <row r="57" spans="1:12" ht="15.75" thickBot="1" x14ac:dyDescent="0.3">
      <c r="A57" s="235"/>
      <c r="B57" s="254"/>
      <c r="C57" s="255" t="s">
        <v>240</v>
      </c>
      <c r="D57" s="154">
        <f t="shared" ref="D57:I57" si="1">SUM(D10:D56)</f>
        <v>1297321588335</v>
      </c>
      <c r="E57" s="154">
        <f t="shared" si="1"/>
        <v>1219843518372</v>
      </c>
      <c r="F57" s="154">
        <f t="shared" si="1"/>
        <v>1279795656039.46</v>
      </c>
      <c r="G57" s="154">
        <f t="shared" si="1"/>
        <v>1400974393335.9507</v>
      </c>
      <c r="H57" s="154">
        <f t="shared" si="1"/>
        <v>1505359071851</v>
      </c>
      <c r="I57" s="326">
        <f t="shared" si="1"/>
        <v>1618118723753</v>
      </c>
      <c r="J57" s="323">
        <f t="shared" si="0"/>
        <v>107.5</v>
      </c>
      <c r="K57" s="97"/>
    </row>
    <row r="58" spans="1:12" ht="15.75" thickTop="1" x14ac:dyDescent="0.25">
      <c r="A58" s="235"/>
      <c r="B58" s="235"/>
      <c r="C58" s="256"/>
      <c r="D58" s="257"/>
      <c r="E58" s="257"/>
      <c r="F58" s="257"/>
      <c r="G58" s="257"/>
      <c r="H58" s="258"/>
      <c r="I58" s="257"/>
      <c r="J58" s="235"/>
    </row>
    <row r="59" spans="1:12" x14ac:dyDescent="0.25">
      <c r="C59" s="46"/>
    </row>
    <row r="60" spans="1:12" x14ac:dyDescent="0.25">
      <c r="C60" s="46"/>
    </row>
    <row r="61" spans="1:12" s="46" customFormat="1" x14ac:dyDescent="0.25"/>
    <row r="62" spans="1:12" s="46" customFormat="1" x14ac:dyDescent="0.25"/>
    <row r="63" spans="1:12" s="46" customFormat="1" x14ac:dyDescent="0.25"/>
    <row r="64" spans="1:12" s="46" customFormat="1" x14ac:dyDescent="0.25"/>
    <row r="65" s="46" customFormat="1" x14ac:dyDescent="0.25"/>
    <row r="66" s="46" customFormat="1" x14ac:dyDescent="0.25"/>
    <row r="67" s="46" customFormat="1" x14ac:dyDescent="0.25"/>
    <row r="68" s="46" customFormat="1" x14ac:dyDescent="0.25"/>
    <row r="69" s="46" customFormat="1" x14ac:dyDescent="0.25"/>
    <row r="70" s="46" customFormat="1" x14ac:dyDescent="0.25"/>
    <row r="71" s="46" customFormat="1" x14ac:dyDescent="0.25"/>
    <row r="72" s="46" customFormat="1" x14ac:dyDescent="0.25"/>
    <row r="73" s="46" customFormat="1" x14ac:dyDescent="0.25"/>
    <row r="74" s="46" customFormat="1" x14ac:dyDescent="0.25"/>
    <row r="75" s="46" customFormat="1" x14ac:dyDescent="0.25"/>
    <row r="76" s="46" customFormat="1" x14ac:dyDescent="0.25"/>
    <row r="77" s="46" customFormat="1" x14ac:dyDescent="0.25"/>
    <row r="78" s="46" customFormat="1" x14ac:dyDescent="0.25"/>
    <row r="79" s="46" customFormat="1" x14ac:dyDescent="0.25"/>
    <row r="80" s="46" customFormat="1" x14ac:dyDescent="0.25"/>
    <row r="81" s="46" customFormat="1" x14ac:dyDescent="0.25"/>
    <row r="82" s="46" customFormat="1" x14ac:dyDescent="0.25"/>
    <row r="83" s="46" customFormat="1" x14ac:dyDescent="0.25"/>
    <row r="84" s="46" customFormat="1" x14ac:dyDescent="0.25"/>
    <row r="85" s="46" customFormat="1" x14ac:dyDescent="0.25"/>
    <row r="86" s="46" customFormat="1" x14ac:dyDescent="0.25"/>
    <row r="87" s="46" customFormat="1" x14ac:dyDescent="0.25"/>
    <row r="88" s="46" customFormat="1" x14ac:dyDescent="0.25"/>
    <row r="89" s="46" customFormat="1" x14ac:dyDescent="0.25"/>
    <row r="90" s="46" customFormat="1" x14ac:dyDescent="0.25"/>
    <row r="91" s="46" customFormat="1" x14ac:dyDescent="0.25"/>
    <row r="92" s="46" customFormat="1" x14ac:dyDescent="0.25"/>
    <row r="93" s="46" customFormat="1" x14ac:dyDescent="0.25"/>
    <row r="94" s="46" customFormat="1" x14ac:dyDescent="0.25"/>
    <row r="95" s="46" customFormat="1" x14ac:dyDescent="0.25"/>
    <row r="96" s="46" customFormat="1" x14ac:dyDescent="0.25"/>
    <row r="97" s="46" customFormat="1" x14ac:dyDescent="0.25"/>
    <row r="98" s="46" customFormat="1" x14ac:dyDescent="0.25"/>
    <row r="99" s="46" customFormat="1" x14ac:dyDescent="0.25"/>
    <row r="100" s="46" customFormat="1" x14ac:dyDescent="0.25"/>
    <row r="101" s="46" customFormat="1" x14ac:dyDescent="0.25"/>
    <row r="102" s="46" customFormat="1" x14ac:dyDescent="0.25"/>
    <row r="103" s="46" customFormat="1" x14ac:dyDescent="0.25"/>
    <row r="104" s="46" customFormat="1" x14ac:dyDescent="0.25"/>
    <row r="105" s="46" customFormat="1" x14ac:dyDescent="0.25"/>
    <row r="106" s="46" customFormat="1" x14ac:dyDescent="0.25"/>
    <row r="107" s="46" customFormat="1" x14ac:dyDescent="0.25"/>
    <row r="108" s="46" customFormat="1" x14ac:dyDescent="0.25"/>
    <row r="109" s="46" customFormat="1" x14ac:dyDescent="0.25"/>
    <row r="110" s="46" customFormat="1" x14ac:dyDescent="0.25"/>
    <row r="111" s="46" customFormat="1" x14ac:dyDescent="0.25"/>
    <row r="112" s="46" customFormat="1" x14ac:dyDescent="0.25"/>
    <row r="113" s="46" customFormat="1" x14ac:dyDescent="0.25"/>
    <row r="114" s="46" customFormat="1" x14ac:dyDescent="0.25"/>
    <row r="115" s="46" customFormat="1" x14ac:dyDescent="0.25"/>
    <row r="116" s="46" customFormat="1" x14ac:dyDescent="0.25"/>
    <row r="117" s="46" customFormat="1" x14ac:dyDescent="0.25"/>
    <row r="118" s="46" customFormat="1" x14ac:dyDescent="0.25"/>
    <row r="119" s="46" customFormat="1" x14ac:dyDescent="0.25"/>
    <row r="120" s="46" customFormat="1" x14ac:dyDescent="0.25"/>
    <row r="121" s="46" customFormat="1" x14ac:dyDescent="0.25"/>
    <row r="122" s="46" customFormat="1" x14ac:dyDescent="0.25"/>
    <row r="123" s="46" customFormat="1" x14ac:dyDescent="0.25"/>
    <row r="124" s="46" customFormat="1" x14ac:dyDescent="0.25"/>
    <row r="125" s="46" customFormat="1" x14ac:dyDescent="0.25"/>
    <row r="126" s="46" customFormat="1" x14ac:dyDescent="0.25"/>
    <row r="127" s="46" customFormat="1" x14ac:dyDescent="0.25"/>
    <row r="128" s="46" customFormat="1" x14ac:dyDescent="0.25"/>
    <row r="129" s="46" customFormat="1" x14ac:dyDescent="0.25"/>
    <row r="130" s="46" customFormat="1" x14ac:dyDescent="0.25"/>
    <row r="131" s="46" customFormat="1" x14ac:dyDescent="0.25"/>
    <row r="132" s="46" customFormat="1" x14ac:dyDescent="0.25"/>
    <row r="133" s="46" customFormat="1" x14ac:dyDescent="0.25"/>
    <row r="134" s="46" customFormat="1" x14ac:dyDescent="0.25"/>
    <row r="135" s="46" customFormat="1" x14ac:dyDescent="0.25"/>
    <row r="136" s="46" customFormat="1" x14ac:dyDescent="0.25"/>
    <row r="137" s="46" customFormat="1" x14ac:dyDescent="0.25"/>
    <row r="138" s="46" customFormat="1" x14ac:dyDescent="0.25"/>
    <row r="139" s="46" customFormat="1" x14ac:dyDescent="0.25"/>
    <row r="140" s="46" customFormat="1" x14ac:dyDescent="0.25"/>
    <row r="141" s="46" customFormat="1" x14ac:dyDescent="0.25"/>
    <row r="142" s="46" customFormat="1" x14ac:dyDescent="0.25"/>
    <row r="143" s="46" customFormat="1" x14ac:dyDescent="0.25"/>
    <row r="144" s="46" customFormat="1" x14ac:dyDescent="0.25"/>
    <row r="145" s="46" customFormat="1" x14ac:dyDescent="0.25"/>
    <row r="146" s="46" customFormat="1" x14ac:dyDescent="0.25"/>
    <row r="147" s="46" customFormat="1" x14ac:dyDescent="0.25"/>
    <row r="148" s="46" customFormat="1" x14ac:dyDescent="0.25"/>
    <row r="149" s="46" customFormat="1" x14ac:dyDescent="0.25"/>
    <row r="150" s="46" customFormat="1" x14ac:dyDescent="0.25"/>
    <row r="151" s="46" customFormat="1" x14ac:dyDescent="0.25"/>
    <row r="152" s="46" customFormat="1" x14ac:dyDescent="0.25"/>
    <row r="153" s="46" customFormat="1" x14ac:dyDescent="0.25"/>
    <row r="154" s="46" customFormat="1" x14ac:dyDescent="0.25"/>
    <row r="155" s="46" customFormat="1" x14ac:dyDescent="0.25"/>
    <row r="156" s="46" customFormat="1" x14ac:dyDescent="0.25"/>
    <row r="157" s="46" customFormat="1" x14ac:dyDescent="0.25"/>
    <row r="158" s="46" customFormat="1" x14ac:dyDescent="0.25"/>
    <row r="159" s="46" customFormat="1" x14ac:dyDescent="0.25"/>
    <row r="160" s="46" customFormat="1" x14ac:dyDescent="0.25"/>
    <row r="161" s="46" customFormat="1" x14ac:dyDescent="0.25"/>
    <row r="162" s="46" customFormat="1" x14ac:dyDescent="0.25"/>
    <row r="163" s="46" customFormat="1" x14ac:dyDescent="0.25"/>
    <row r="164" s="46" customFormat="1" x14ac:dyDescent="0.25"/>
    <row r="165" s="46" customFormat="1" x14ac:dyDescent="0.25"/>
    <row r="166" s="46" customFormat="1" x14ac:dyDescent="0.25"/>
    <row r="167" s="46" customFormat="1" x14ac:dyDescent="0.25"/>
    <row r="168" s="46" customFormat="1" x14ac:dyDescent="0.25"/>
    <row r="169" s="46" customFormat="1" x14ac:dyDescent="0.25"/>
    <row r="170" s="46" customFormat="1" x14ac:dyDescent="0.25"/>
    <row r="171" s="46" customFormat="1" x14ac:dyDescent="0.25"/>
    <row r="172" s="46" customFormat="1" x14ac:dyDescent="0.25"/>
    <row r="173" s="46" customFormat="1" x14ac:dyDescent="0.25"/>
    <row r="174" s="46" customFormat="1" x14ac:dyDescent="0.25"/>
    <row r="175" s="46" customFormat="1" x14ac:dyDescent="0.25"/>
    <row r="176" s="46" customFormat="1" x14ac:dyDescent="0.25"/>
    <row r="177" s="46" customFormat="1" x14ac:dyDescent="0.25"/>
    <row r="178" s="46" customFormat="1" x14ac:dyDescent="0.25"/>
    <row r="179" s="46" customFormat="1" x14ac:dyDescent="0.25"/>
    <row r="180" s="46" customFormat="1" x14ac:dyDescent="0.25"/>
    <row r="181" s="46" customFormat="1" x14ac:dyDescent="0.25"/>
    <row r="182" s="46" customFormat="1" x14ac:dyDescent="0.25"/>
    <row r="183" s="46" customFormat="1" x14ac:dyDescent="0.25"/>
    <row r="184" s="46" customFormat="1" x14ac:dyDescent="0.25"/>
    <row r="185" s="46" customFormat="1" x14ac:dyDescent="0.25"/>
    <row r="186" s="46" customFormat="1" x14ac:dyDescent="0.25"/>
    <row r="187" s="46" customFormat="1" x14ac:dyDescent="0.25"/>
    <row r="188" s="46" customFormat="1" x14ac:dyDescent="0.25"/>
    <row r="189" s="46" customFormat="1" x14ac:dyDescent="0.25"/>
    <row r="190" s="46" customFormat="1" x14ac:dyDescent="0.25"/>
    <row r="191" s="46" customFormat="1" x14ac:dyDescent="0.25"/>
    <row r="192" s="46" customFormat="1" x14ac:dyDescent="0.25"/>
    <row r="193" s="46" customFormat="1" x14ac:dyDescent="0.25"/>
    <row r="194" s="46" customFormat="1" x14ac:dyDescent="0.25"/>
    <row r="195" s="46" customFormat="1" x14ac:dyDescent="0.25"/>
    <row r="196" s="46" customFormat="1" x14ac:dyDescent="0.25"/>
    <row r="197" s="46" customFormat="1" x14ac:dyDescent="0.25"/>
    <row r="198" s="46" customFormat="1" x14ac:dyDescent="0.25"/>
    <row r="199" s="46" customFormat="1" x14ac:dyDescent="0.25"/>
    <row r="200" s="46" customFormat="1" x14ac:dyDescent="0.25"/>
    <row r="201" s="46" customFormat="1" x14ac:dyDescent="0.25"/>
    <row r="202" s="46" customFormat="1" x14ac:dyDescent="0.25"/>
    <row r="203" s="46" customFormat="1" x14ac:dyDescent="0.25"/>
    <row r="204" s="46" customFormat="1" x14ac:dyDescent="0.25"/>
    <row r="205" s="46" customFormat="1" x14ac:dyDescent="0.25"/>
    <row r="206" s="46" customFormat="1" x14ac:dyDescent="0.25"/>
    <row r="207" s="46" customFormat="1" x14ac:dyDescent="0.25"/>
    <row r="208" s="46" customFormat="1" x14ac:dyDescent="0.25"/>
    <row r="209" s="46" customFormat="1" x14ac:dyDescent="0.25"/>
    <row r="210" s="46" customFormat="1" x14ac:dyDescent="0.25"/>
    <row r="211" s="46" customFormat="1" x14ac:dyDescent="0.25"/>
    <row r="212" s="46" customFormat="1" x14ac:dyDescent="0.25"/>
    <row r="213" s="46" customFormat="1" x14ac:dyDescent="0.25"/>
    <row r="214" s="46" customFormat="1" x14ac:dyDescent="0.25"/>
    <row r="215" s="46" customFormat="1" x14ac:dyDescent="0.25"/>
    <row r="216" s="46" customFormat="1" x14ac:dyDescent="0.25"/>
    <row r="217" s="46" customFormat="1" x14ac:dyDescent="0.25"/>
    <row r="218" s="46" customFormat="1" x14ac:dyDescent="0.25"/>
    <row r="219" s="46" customFormat="1" x14ac:dyDescent="0.25"/>
    <row r="220" s="46" customFormat="1" x14ac:dyDescent="0.25"/>
    <row r="221" s="46" customFormat="1" x14ac:dyDescent="0.25"/>
    <row r="222" s="46" customFormat="1" x14ac:dyDescent="0.25"/>
    <row r="223" s="46" customFormat="1" x14ac:dyDescent="0.25"/>
    <row r="224" s="46" customFormat="1" x14ac:dyDescent="0.25"/>
    <row r="225" s="46" customFormat="1" x14ac:dyDescent="0.25"/>
    <row r="226" s="46" customFormat="1" x14ac:dyDescent="0.25"/>
    <row r="227" s="46" customFormat="1" x14ac:dyDescent="0.25"/>
    <row r="228" s="46" customFormat="1" x14ac:dyDescent="0.25"/>
    <row r="229" s="46" customFormat="1" x14ac:dyDescent="0.25"/>
    <row r="230" s="46" customFormat="1" x14ac:dyDescent="0.25"/>
    <row r="231" s="46" customFormat="1" x14ac:dyDescent="0.25"/>
    <row r="232" s="46" customFormat="1" x14ac:dyDescent="0.25"/>
    <row r="233" s="46" customFormat="1" x14ac:dyDescent="0.25"/>
    <row r="234" s="46" customFormat="1" x14ac:dyDescent="0.25"/>
    <row r="235" s="46" customFormat="1" x14ac:dyDescent="0.25"/>
    <row r="236" s="46" customFormat="1" x14ac:dyDescent="0.25"/>
    <row r="237" s="46" customFormat="1" x14ac:dyDescent="0.25"/>
    <row r="238" s="46" customFormat="1" x14ac:dyDescent="0.25"/>
    <row r="239" s="46" customFormat="1" x14ac:dyDescent="0.25"/>
    <row r="240" s="46" customFormat="1" x14ac:dyDescent="0.25"/>
    <row r="241" s="46" customFormat="1" x14ac:dyDescent="0.25"/>
    <row r="242" s="46" customFormat="1" x14ac:dyDescent="0.25"/>
    <row r="243" s="46" customFormat="1" x14ac:dyDescent="0.25"/>
    <row r="244" s="46" customFormat="1" x14ac:dyDescent="0.25"/>
    <row r="245" s="46" customFormat="1" x14ac:dyDescent="0.25"/>
    <row r="246" s="46" customFormat="1" x14ac:dyDescent="0.25"/>
    <row r="247" s="46" customFormat="1" x14ac:dyDescent="0.25"/>
    <row r="248" s="46" customFormat="1" x14ac:dyDescent="0.25"/>
    <row r="249" s="46" customFormat="1" x14ac:dyDescent="0.25"/>
    <row r="250" s="46" customFormat="1" x14ac:dyDescent="0.25"/>
    <row r="251" s="46" customFormat="1" x14ac:dyDescent="0.25"/>
    <row r="252" s="46" customFormat="1" x14ac:dyDescent="0.25"/>
    <row r="253" s="46" customFormat="1" x14ac:dyDescent="0.25"/>
    <row r="254" s="46" customFormat="1" x14ac:dyDescent="0.25"/>
    <row r="255" s="46" customFormat="1" x14ac:dyDescent="0.25"/>
    <row r="256" s="46" customFormat="1" x14ac:dyDescent="0.25"/>
    <row r="257" s="46" customFormat="1" x14ac:dyDescent="0.25"/>
    <row r="258" s="46" customFormat="1" x14ac:dyDescent="0.25"/>
    <row r="259" s="46" customFormat="1" x14ac:dyDescent="0.25"/>
    <row r="260" s="46" customFormat="1" x14ac:dyDescent="0.25"/>
    <row r="261" s="46" customFormat="1" x14ac:dyDescent="0.25"/>
    <row r="262" s="46" customFormat="1" x14ac:dyDescent="0.25"/>
    <row r="263" s="46" customFormat="1" x14ac:dyDescent="0.25"/>
    <row r="264" s="46" customFormat="1" x14ac:dyDescent="0.25"/>
    <row r="265" s="46" customFormat="1" x14ac:dyDescent="0.25"/>
    <row r="266" s="46" customFormat="1" x14ac:dyDescent="0.25"/>
    <row r="267" s="46" customFormat="1" x14ac:dyDescent="0.25"/>
    <row r="268" s="46" customFormat="1" x14ac:dyDescent="0.25"/>
    <row r="269" s="46" customFormat="1" x14ac:dyDescent="0.25"/>
    <row r="270" s="46" customFormat="1" x14ac:dyDescent="0.25"/>
    <row r="271" s="46" customFormat="1" x14ac:dyDescent="0.25"/>
    <row r="272" s="46" customFormat="1" x14ac:dyDescent="0.25"/>
    <row r="273" s="46" customFormat="1" x14ac:dyDescent="0.25"/>
    <row r="274" s="46" customFormat="1" x14ac:dyDescent="0.25"/>
    <row r="275" s="46" customFormat="1" x14ac:dyDescent="0.25"/>
    <row r="276" s="46" customFormat="1" x14ac:dyDescent="0.25"/>
    <row r="277" s="46" customFormat="1" x14ac:dyDescent="0.25"/>
    <row r="278" s="46" customFormat="1" x14ac:dyDescent="0.25"/>
    <row r="279" s="46" customFormat="1" x14ac:dyDescent="0.25"/>
    <row r="280" s="46" customFormat="1" x14ac:dyDescent="0.25"/>
    <row r="281" s="46" customFormat="1" x14ac:dyDescent="0.25"/>
    <row r="282" s="46" customFormat="1" x14ac:dyDescent="0.25"/>
    <row r="283" s="46" customFormat="1" x14ac:dyDescent="0.25"/>
    <row r="284" s="46" customFormat="1" x14ac:dyDescent="0.25"/>
    <row r="285" s="46" customFormat="1" x14ac:dyDescent="0.25"/>
    <row r="286" s="46" customFormat="1" x14ac:dyDescent="0.25"/>
    <row r="287" s="46" customFormat="1" x14ac:dyDescent="0.25"/>
    <row r="288" s="46" customFormat="1" x14ac:dyDescent="0.25"/>
    <row r="289" s="46" customFormat="1" x14ac:dyDescent="0.25"/>
    <row r="290" s="46" customFormat="1" x14ac:dyDescent="0.25"/>
    <row r="291" s="46" customFormat="1" x14ac:dyDescent="0.25"/>
    <row r="292" s="46" customFormat="1" x14ac:dyDescent="0.25"/>
    <row r="293" s="46" customFormat="1" x14ac:dyDescent="0.25"/>
    <row r="294" s="46" customFormat="1" x14ac:dyDescent="0.25"/>
    <row r="295" s="46" customFormat="1" x14ac:dyDescent="0.25"/>
    <row r="296" s="46" customFormat="1" x14ac:dyDescent="0.25"/>
    <row r="297" s="46" customFormat="1" x14ac:dyDescent="0.25"/>
    <row r="298" s="46" customFormat="1" x14ac:dyDescent="0.25"/>
    <row r="299" s="46" customFormat="1" x14ac:dyDescent="0.25"/>
    <row r="300" s="46" customFormat="1" x14ac:dyDescent="0.25"/>
    <row r="301" s="46" customFormat="1" x14ac:dyDescent="0.25"/>
    <row r="302" s="46" customFormat="1" x14ac:dyDescent="0.25"/>
    <row r="303" s="46" customFormat="1" x14ac:dyDescent="0.25"/>
    <row r="304" s="46" customFormat="1" x14ac:dyDescent="0.25"/>
    <row r="305" s="46" customFormat="1" x14ac:dyDescent="0.25"/>
    <row r="306" s="46" customFormat="1" x14ac:dyDescent="0.25"/>
    <row r="307" s="46" customFormat="1" x14ac:dyDescent="0.25"/>
    <row r="308" s="46" customFormat="1" x14ac:dyDescent="0.25"/>
    <row r="309" s="46" customFormat="1" x14ac:dyDescent="0.25"/>
    <row r="310" s="46" customFormat="1" x14ac:dyDescent="0.25"/>
    <row r="311" s="46" customFormat="1" x14ac:dyDescent="0.25"/>
    <row r="312" s="46" customFormat="1" x14ac:dyDescent="0.25"/>
    <row r="313" s="46" customFormat="1" x14ac:dyDescent="0.25"/>
    <row r="314" s="46" customFormat="1" x14ac:dyDescent="0.25"/>
    <row r="315" s="46" customFormat="1" x14ac:dyDescent="0.25"/>
    <row r="316" s="46" customFormat="1" x14ac:dyDescent="0.25"/>
    <row r="317" s="46" customFormat="1" x14ac:dyDescent="0.25"/>
    <row r="318" s="46" customFormat="1" x14ac:dyDescent="0.25"/>
    <row r="319" s="46" customFormat="1" x14ac:dyDescent="0.25"/>
    <row r="320" s="46" customFormat="1" x14ac:dyDescent="0.25"/>
    <row r="321" s="46" customFormat="1" x14ac:dyDescent="0.25"/>
    <row r="322" s="46" customFormat="1" x14ac:dyDescent="0.25"/>
    <row r="323" s="46" customFormat="1" x14ac:dyDescent="0.25"/>
    <row r="324" s="46" customFormat="1" x14ac:dyDescent="0.25"/>
    <row r="325" s="46" customFormat="1" x14ac:dyDescent="0.25"/>
    <row r="326" s="46" customFormat="1" x14ac:dyDescent="0.25"/>
    <row r="327" s="46" customFormat="1" x14ac:dyDescent="0.25"/>
    <row r="328" s="46" customFormat="1" x14ac:dyDescent="0.25"/>
    <row r="329" s="46" customFormat="1" x14ac:dyDescent="0.25"/>
    <row r="330" s="46" customFormat="1" x14ac:dyDescent="0.25"/>
    <row r="331" s="46" customFormat="1" x14ac:dyDescent="0.25"/>
    <row r="332" s="46" customFormat="1" x14ac:dyDescent="0.25"/>
    <row r="333" s="46" customFormat="1" x14ac:dyDescent="0.25"/>
    <row r="334" s="46" customFormat="1" x14ac:dyDescent="0.25"/>
    <row r="335" s="46" customFormat="1" x14ac:dyDescent="0.25"/>
    <row r="336" s="46" customFormat="1" x14ac:dyDescent="0.25"/>
    <row r="337" s="46" customFormat="1" x14ac:dyDescent="0.25"/>
    <row r="338" s="46" customFormat="1" x14ac:dyDescent="0.25"/>
    <row r="339" s="46" customFormat="1" x14ac:dyDescent="0.25"/>
    <row r="340" s="46" customFormat="1" x14ac:dyDescent="0.25"/>
    <row r="341" s="46" customFormat="1" x14ac:dyDescent="0.25"/>
    <row r="342" s="46" customFormat="1" x14ac:dyDescent="0.25"/>
    <row r="343" s="46" customFormat="1" x14ac:dyDescent="0.25"/>
    <row r="344" s="46" customFormat="1" x14ac:dyDescent="0.25"/>
    <row r="345" s="46" customFormat="1" x14ac:dyDescent="0.25"/>
    <row r="346" s="46" customFormat="1" x14ac:dyDescent="0.25"/>
    <row r="347" s="46" customFormat="1" x14ac:dyDescent="0.25"/>
    <row r="348" s="46" customFormat="1" x14ac:dyDescent="0.25"/>
    <row r="349" s="46" customFormat="1" x14ac:dyDescent="0.25"/>
    <row r="350" s="46" customFormat="1" x14ac:dyDescent="0.25"/>
    <row r="351" s="46" customFormat="1" x14ac:dyDescent="0.25"/>
    <row r="352" s="46" customFormat="1" x14ac:dyDescent="0.25"/>
    <row r="353" s="46" customFormat="1" x14ac:dyDescent="0.25"/>
    <row r="354" s="46" customFormat="1" x14ac:dyDescent="0.25"/>
    <row r="355" s="46" customFormat="1" x14ac:dyDescent="0.25"/>
    <row r="356" s="46" customFormat="1" x14ac:dyDescent="0.25"/>
    <row r="357" s="46" customFormat="1" x14ac:dyDescent="0.25"/>
    <row r="358" s="46" customFormat="1" x14ac:dyDescent="0.25"/>
    <row r="359" s="46" customFormat="1" x14ac:dyDescent="0.25"/>
    <row r="360" s="46" customFormat="1" x14ac:dyDescent="0.25"/>
    <row r="361" s="46" customFormat="1" x14ac:dyDescent="0.25"/>
    <row r="362" s="46" customFormat="1" x14ac:dyDescent="0.25"/>
    <row r="363" s="46" customFormat="1" x14ac:dyDescent="0.25"/>
    <row r="364" s="46" customFormat="1" x14ac:dyDescent="0.25"/>
    <row r="365" s="46" customFormat="1" x14ac:dyDescent="0.25"/>
    <row r="366" s="46" customFormat="1" x14ac:dyDescent="0.25"/>
    <row r="367" s="46" customFormat="1" x14ac:dyDescent="0.25"/>
    <row r="368" s="46" customFormat="1" x14ac:dyDescent="0.25"/>
    <row r="369" s="46" customFormat="1" x14ac:dyDescent="0.25"/>
    <row r="370" s="46" customFormat="1" x14ac:dyDescent="0.25"/>
    <row r="371" s="46" customFormat="1" x14ac:dyDescent="0.25"/>
    <row r="372" s="46" customFormat="1" x14ac:dyDescent="0.25"/>
    <row r="373" s="46" customFormat="1" x14ac:dyDescent="0.25"/>
    <row r="374" s="46" customFormat="1" x14ac:dyDescent="0.25"/>
    <row r="375" s="46" customFormat="1" x14ac:dyDescent="0.25"/>
    <row r="376" s="46" customFormat="1" x14ac:dyDescent="0.25"/>
    <row r="377" s="46" customFormat="1" x14ac:dyDescent="0.25"/>
    <row r="378" s="46" customFormat="1" x14ac:dyDescent="0.25"/>
    <row r="379" s="46" customFormat="1" x14ac:dyDescent="0.25"/>
    <row r="380" s="46" customFormat="1" x14ac:dyDescent="0.25"/>
    <row r="381" s="46" customFormat="1" x14ac:dyDescent="0.25"/>
    <row r="382" s="46" customFormat="1" x14ac:dyDescent="0.25"/>
    <row r="383" s="46" customFormat="1" x14ac:dyDescent="0.25"/>
    <row r="384" s="46" customFormat="1" x14ac:dyDescent="0.25"/>
    <row r="385" s="46" customFormat="1" x14ac:dyDescent="0.25"/>
    <row r="386" s="46" customFormat="1" x14ac:dyDescent="0.25"/>
    <row r="387" s="46" customFormat="1" x14ac:dyDescent="0.25"/>
    <row r="388" s="46" customFormat="1" x14ac:dyDescent="0.25"/>
    <row r="389" s="46" customFormat="1" x14ac:dyDescent="0.25"/>
    <row r="390" s="46" customFormat="1" x14ac:dyDescent="0.25"/>
    <row r="391" s="46" customFormat="1" x14ac:dyDescent="0.25"/>
    <row r="392" s="46" customFormat="1" x14ac:dyDescent="0.25"/>
    <row r="393" s="46" customFormat="1" x14ac:dyDescent="0.25"/>
    <row r="394" s="46" customFormat="1" x14ac:dyDescent="0.25"/>
    <row r="395" s="46" customFormat="1" x14ac:dyDescent="0.25"/>
    <row r="396" s="46" customFormat="1" x14ac:dyDescent="0.25"/>
    <row r="397" s="46" customFormat="1" x14ac:dyDescent="0.25"/>
    <row r="398" s="46" customFormat="1" x14ac:dyDescent="0.25"/>
    <row r="399" s="46" customFormat="1" x14ac:dyDescent="0.25"/>
    <row r="400" s="46" customFormat="1" x14ac:dyDescent="0.25"/>
    <row r="401" s="46" customFormat="1" x14ac:dyDescent="0.25"/>
    <row r="402" s="46" customFormat="1" x14ac:dyDescent="0.25"/>
    <row r="403" s="46" customFormat="1" x14ac:dyDescent="0.25"/>
    <row r="404" s="46" customFormat="1" x14ac:dyDescent="0.25"/>
  </sheetData>
  <mergeCells count="1">
    <mergeCell ref="B4:J4"/>
  </mergeCells>
  <phoneticPr fontId="0" type="noConversion"/>
  <printOptions horizontalCentered="1"/>
  <pageMargins left="0.78740157480314965" right="0.51181102362204722" top="0.59055118110236227" bottom="0.54" header="0.47244094488188981" footer="0.41"/>
  <pageSetup paperSize="9" scale="5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K121"/>
  <sheetViews>
    <sheetView workbookViewId="0">
      <pane xSplit="3" ySplit="9" topLeftCell="D43" activePane="bottomRight" state="frozen"/>
      <selection sqref="A1:D1"/>
      <selection pane="topRight" sqref="A1:D1"/>
      <selection pane="bottomLeft" sqref="A1:D1"/>
      <selection pane="bottomRight" activeCell="I52" sqref="I52"/>
    </sheetView>
  </sheetViews>
  <sheetFormatPr defaultColWidth="5.7109375" defaultRowHeight="15" x14ac:dyDescent="0.25"/>
  <cols>
    <col min="1" max="1" width="2.5703125" style="31" customWidth="1"/>
    <col min="2" max="2" width="7.85546875" style="31" bestFit="1" customWidth="1"/>
    <col min="3" max="3" width="43" style="31" bestFit="1" customWidth="1"/>
    <col min="4" max="7" width="20.5703125" style="31" customWidth="1"/>
    <col min="8" max="8" width="20.28515625" style="31" customWidth="1"/>
    <col min="9" max="9" width="20.5703125" style="31" customWidth="1"/>
    <col min="10" max="10" width="12.28515625" style="31" customWidth="1"/>
    <col min="11" max="11" width="3.42578125" style="31" customWidth="1"/>
    <col min="12" max="12" width="2.7109375" style="31" customWidth="1"/>
    <col min="13" max="16384" width="5.7109375" style="31"/>
  </cols>
  <sheetData>
    <row r="1" spans="2:10" x14ac:dyDescent="0.25">
      <c r="B1" s="2" t="s">
        <v>878</v>
      </c>
      <c r="C1" s="2"/>
      <c r="D1" s="2"/>
      <c r="E1" s="2"/>
      <c r="F1" s="2"/>
      <c r="G1" s="2"/>
      <c r="H1" s="3"/>
      <c r="I1" s="2"/>
      <c r="J1" s="92" t="s">
        <v>90</v>
      </c>
    </row>
    <row r="3" spans="2:10" ht="18.75" customHeight="1" x14ac:dyDescent="0.25">
      <c r="B3" s="966" t="s">
        <v>91</v>
      </c>
      <c r="C3" s="966"/>
      <c r="D3" s="966"/>
      <c r="E3" s="966"/>
      <c r="F3" s="966"/>
      <c r="G3" s="966"/>
      <c r="H3" s="966"/>
      <c r="I3" s="966"/>
      <c r="J3" s="966"/>
    </row>
    <row r="4" spans="2:10" x14ac:dyDescent="0.25">
      <c r="C4" s="82"/>
      <c r="D4" s="33"/>
      <c r="E4" s="33"/>
      <c r="F4" s="33"/>
      <c r="G4" s="33"/>
      <c r="H4" s="34"/>
      <c r="I4" s="33"/>
      <c r="J4" s="34"/>
    </row>
    <row r="5" spans="2:10" x14ac:dyDescent="0.25">
      <c r="C5" s="87"/>
    </row>
    <row r="6" spans="2:10" ht="15.75" thickBot="1" x14ac:dyDescent="0.3">
      <c r="C6" s="87"/>
      <c r="J6" s="32" t="s">
        <v>64</v>
      </c>
    </row>
    <row r="7" spans="2:10" ht="15.75" thickTop="1" x14ac:dyDescent="0.25">
      <c r="B7" s="93" t="s">
        <v>15</v>
      </c>
      <c r="C7" s="76"/>
      <c r="D7" s="76"/>
      <c r="E7" s="76"/>
      <c r="F7" s="76"/>
      <c r="G7" s="35"/>
      <c r="H7" s="35" t="s">
        <v>351</v>
      </c>
      <c r="I7" s="35" t="s">
        <v>351</v>
      </c>
      <c r="J7" s="36" t="s">
        <v>14</v>
      </c>
    </row>
    <row r="8" spans="2:10" x14ac:dyDescent="0.25">
      <c r="B8" s="37" t="s">
        <v>18</v>
      </c>
      <c r="C8" s="77" t="s">
        <v>16</v>
      </c>
      <c r="D8" s="77" t="s">
        <v>224</v>
      </c>
      <c r="E8" s="77" t="s">
        <v>224</v>
      </c>
      <c r="F8" s="77" t="s">
        <v>224</v>
      </c>
      <c r="G8" s="38" t="s">
        <v>875</v>
      </c>
      <c r="H8" s="38" t="s">
        <v>17</v>
      </c>
      <c r="I8" s="38" t="s">
        <v>17</v>
      </c>
      <c r="J8" s="39" t="s">
        <v>877</v>
      </c>
    </row>
    <row r="9" spans="2:10" ht="15.75" thickBot="1" x14ac:dyDescent="0.3">
      <c r="B9" s="40"/>
      <c r="C9" s="78"/>
      <c r="D9" s="180" t="s">
        <v>353</v>
      </c>
      <c r="E9" s="180" t="s">
        <v>403</v>
      </c>
      <c r="F9" s="180" t="s">
        <v>425</v>
      </c>
      <c r="G9" s="41">
        <v>2018</v>
      </c>
      <c r="H9" s="41">
        <v>2019</v>
      </c>
      <c r="I9" s="41">
        <v>2020</v>
      </c>
      <c r="J9" s="42">
        <v>2019</v>
      </c>
    </row>
    <row r="10" spans="2:10" x14ac:dyDescent="0.25">
      <c r="B10" s="43">
        <v>301</v>
      </c>
      <c r="C10" s="85" t="s">
        <v>270</v>
      </c>
      <c r="D10" s="150">
        <v>301651251</v>
      </c>
      <c r="E10" s="150">
        <v>303338607</v>
      </c>
      <c r="F10" s="150">
        <v>332318314.97000003</v>
      </c>
      <c r="G10" s="150">
        <v>327565081.02999997</v>
      </c>
      <c r="H10" s="177">
        <v>353524725</v>
      </c>
      <c r="I10" s="150">
        <v>352890280</v>
      </c>
      <c r="J10" s="151">
        <f>IF(H10=0," ",IF(H10&gt;0,ROUND(I10/H10*100,1)))</f>
        <v>99.8</v>
      </c>
    </row>
    <row r="11" spans="2:10" x14ac:dyDescent="0.25">
      <c r="B11" s="43">
        <v>302</v>
      </c>
      <c r="C11" s="85" t="s">
        <v>19</v>
      </c>
      <c r="D11" s="150">
        <v>1115528326</v>
      </c>
      <c r="E11" s="150">
        <v>1141451995</v>
      </c>
      <c r="F11" s="150">
        <v>1180578918.23</v>
      </c>
      <c r="G11" s="150">
        <v>1270269258.4200001</v>
      </c>
      <c r="H11" s="150">
        <v>1297355420</v>
      </c>
      <c r="I11" s="150">
        <v>1323947423</v>
      </c>
      <c r="J11" s="151">
        <f t="shared" ref="J11:J57" si="0">IF(H11=0," ",IF(H11&gt;0,ROUND(I11/H11*100,1)))</f>
        <v>102</v>
      </c>
    </row>
    <row r="12" spans="2:10" x14ac:dyDescent="0.25">
      <c r="B12" s="43">
        <v>303</v>
      </c>
      <c r="C12" s="85" t="s">
        <v>20</v>
      </c>
      <c r="D12" s="150">
        <v>472772053</v>
      </c>
      <c r="E12" s="150">
        <v>512006760</v>
      </c>
      <c r="F12" s="150">
        <v>517313409.98000002</v>
      </c>
      <c r="G12" s="150">
        <v>540548574.38</v>
      </c>
      <c r="H12" s="150">
        <v>589873544</v>
      </c>
      <c r="I12" s="150">
        <v>603823638</v>
      </c>
      <c r="J12" s="151">
        <f t="shared" si="0"/>
        <v>102.4</v>
      </c>
    </row>
    <row r="13" spans="2:10" x14ac:dyDescent="0.25">
      <c r="B13" s="43">
        <v>304</v>
      </c>
      <c r="C13" s="85" t="s">
        <v>21</v>
      </c>
      <c r="D13" s="150">
        <v>1601817860</v>
      </c>
      <c r="E13" s="150">
        <v>845421848</v>
      </c>
      <c r="F13" s="150">
        <v>948187616.16999996</v>
      </c>
      <c r="G13" s="150">
        <v>1053763794.15</v>
      </c>
      <c r="H13" s="150">
        <v>1022046515</v>
      </c>
      <c r="I13" s="150">
        <v>982497128</v>
      </c>
      <c r="J13" s="151">
        <f t="shared" si="0"/>
        <v>96.1</v>
      </c>
    </row>
    <row r="14" spans="2:10" x14ac:dyDescent="0.25">
      <c r="B14" s="43">
        <v>305</v>
      </c>
      <c r="C14" s="85" t="s">
        <v>22</v>
      </c>
      <c r="D14" s="150">
        <v>1097966257</v>
      </c>
      <c r="E14" s="150">
        <v>1212902755</v>
      </c>
      <c r="F14" s="150">
        <v>1246444902.46</v>
      </c>
      <c r="G14" s="150">
        <v>1457178327.0799999</v>
      </c>
      <c r="H14" s="150">
        <v>1686974408</v>
      </c>
      <c r="I14" s="150">
        <v>1797315000</v>
      </c>
      <c r="J14" s="151">
        <f t="shared" si="0"/>
        <v>106.5</v>
      </c>
    </row>
    <row r="15" spans="2:10" x14ac:dyDescent="0.25">
      <c r="B15" s="43">
        <v>306</v>
      </c>
      <c r="C15" s="85" t="s">
        <v>23</v>
      </c>
      <c r="D15" s="150">
        <v>6371635622</v>
      </c>
      <c r="E15" s="150">
        <v>6803488829</v>
      </c>
      <c r="F15" s="150">
        <v>7153097219.6899996</v>
      </c>
      <c r="G15" s="150">
        <v>7431217021.5900002</v>
      </c>
      <c r="H15" s="150">
        <v>7665105597</v>
      </c>
      <c r="I15" s="150">
        <v>7708862949</v>
      </c>
      <c r="J15" s="151">
        <f t="shared" si="0"/>
        <v>100.6</v>
      </c>
    </row>
    <row r="16" spans="2:10" x14ac:dyDescent="0.25">
      <c r="B16" s="43">
        <v>307</v>
      </c>
      <c r="C16" s="85" t="s">
        <v>24</v>
      </c>
      <c r="D16" s="150">
        <v>43002869892</v>
      </c>
      <c r="E16" s="150">
        <v>41286393762</v>
      </c>
      <c r="F16" s="150">
        <v>46574023389.040001</v>
      </c>
      <c r="G16" s="150">
        <v>52261840627.339996</v>
      </c>
      <c r="H16" s="150">
        <v>54392535468</v>
      </c>
      <c r="I16" s="150">
        <v>59075111211</v>
      </c>
      <c r="J16" s="151">
        <f t="shared" si="0"/>
        <v>108.6</v>
      </c>
    </row>
    <row r="17" spans="2:10" x14ac:dyDescent="0.25">
      <c r="B17" s="43">
        <v>308</v>
      </c>
      <c r="C17" s="85" t="s">
        <v>25</v>
      </c>
      <c r="D17" s="150">
        <v>279399658</v>
      </c>
      <c r="E17" s="150">
        <v>312147999</v>
      </c>
      <c r="F17" s="150">
        <v>312746954.73000002</v>
      </c>
      <c r="G17" s="150">
        <v>266080443.44999999</v>
      </c>
      <c r="H17" s="150">
        <v>266053588</v>
      </c>
      <c r="I17" s="150">
        <v>275829400</v>
      </c>
      <c r="J17" s="151">
        <f t="shared" si="0"/>
        <v>103.7</v>
      </c>
    </row>
    <row r="18" spans="2:10" x14ac:dyDescent="0.25">
      <c r="B18" s="43">
        <v>309</v>
      </c>
      <c r="C18" s="79" t="s">
        <v>258</v>
      </c>
      <c r="D18" s="150">
        <f>106399736-1</f>
        <v>106399735</v>
      </c>
      <c r="E18" s="150">
        <v>106349045</v>
      </c>
      <c r="F18" s="150">
        <v>116758096.31</v>
      </c>
      <c r="G18" s="150">
        <v>137770267.74000001</v>
      </c>
      <c r="H18" s="150">
        <v>143460312</v>
      </c>
      <c r="I18" s="150">
        <v>145820064</v>
      </c>
      <c r="J18" s="151">
        <f t="shared" si="0"/>
        <v>101.6</v>
      </c>
    </row>
    <row r="19" spans="2:10" x14ac:dyDescent="0.25">
      <c r="B19" s="43">
        <v>312</v>
      </c>
      <c r="C19" s="85" t="s">
        <v>26</v>
      </c>
      <c r="D19" s="150">
        <v>16202911456</v>
      </c>
      <c r="E19" s="150">
        <v>18298027070</v>
      </c>
      <c r="F19" s="150">
        <v>20085234759.450001</v>
      </c>
      <c r="G19" s="150">
        <v>21253283614.150002</v>
      </c>
      <c r="H19" s="150">
        <v>22105028865</v>
      </c>
      <c r="I19" s="150">
        <v>22372790729</v>
      </c>
      <c r="J19" s="151">
        <f t="shared" si="0"/>
        <v>101.2</v>
      </c>
    </row>
    <row r="20" spans="2:10" x14ac:dyDescent="0.25">
      <c r="B20" s="43">
        <v>313</v>
      </c>
      <c r="C20" s="85" t="s">
        <v>27</v>
      </c>
      <c r="D20" s="150">
        <v>531759040552</v>
      </c>
      <c r="E20" s="150">
        <v>537864656847</v>
      </c>
      <c r="F20" s="150">
        <v>558367457521.35999</v>
      </c>
      <c r="G20" s="150">
        <v>591032689690.95996</v>
      </c>
      <c r="H20" s="150">
        <v>636345807700</v>
      </c>
      <c r="I20" s="150">
        <v>685633375785</v>
      </c>
      <c r="J20" s="151">
        <f t="shared" si="0"/>
        <v>107.7</v>
      </c>
    </row>
    <row r="21" spans="2:10" x14ac:dyDescent="0.25">
      <c r="B21" s="43">
        <v>314</v>
      </c>
      <c r="C21" s="85" t="s">
        <v>28</v>
      </c>
      <c r="D21" s="150">
        <v>55608988021</v>
      </c>
      <c r="E21" s="150">
        <v>57849851851</v>
      </c>
      <c r="F21" s="150">
        <v>62509308100.709999</v>
      </c>
      <c r="G21" s="150">
        <v>69542306480.679993</v>
      </c>
      <c r="H21" s="150">
        <v>71971249437</v>
      </c>
      <c r="I21" s="150">
        <v>75463535272</v>
      </c>
      <c r="J21" s="151">
        <f t="shared" si="0"/>
        <v>104.9</v>
      </c>
    </row>
    <row r="22" spans="2:10" x14ac:dyDescent="0.25">
      <c r="B22" s="43">
        <v>315</v>
      </c>
      <c r="C22" s="85" t="s">
        <v>29</v>
      </c>
      <c r="D22" s="150">
        <v>6689302199</v>
      </c>
      <c r="E22" s="150">
        <v>3637693958</v>
      </c>
      <c r="F22" s="150">
        <v>3930946940.8899999</v>
      </c>
      <c r="G22" s="150">
        <v>4869938070.4300003</v>
      </c>
      <c r="H22" s="150">
        <v>4025257180</v>
      </c>
      <c r="I22" s="150">
        <v>4408436558</v>
      </c>
      <c r="J22" s="151">
        <f t="shared" si="0"/>
        <v>109.5</v>
      </c>
    </row>
    <row r="23" spans="2:10" x14ac:dyDescent="0.25">
      <c r="B23" s="43">
        <v>317</v>
      </c>
      <c r="C23" s="79" t="s">
        <v>66</v>
      </c>
      <c r="D23" s="150">
        <v>3718515870</v>
      </c>
      <c r="E23" s="150">
        <v>3585911285</v>
      </c>
      <c r="F23" s="150">
        <v>3678828610.4200001</v>
      </c>
      <c r="G23" s="150">
        <v>4393859773.9499998</v>
      </c>
      <c r="H23" s="150">
        <v>2837034478</v>
      </c>
      <c r="I23" s="150">
        <v>3735882096</v>
      </c>
      <c r="J23" s="151">
        <f t="shared" si="0"/>
        <v>131.69999999999999</v>
      </c>
    </row>
    <row r="24" spans="2:10" x14ac:dyDescent="0.25">
      <c r="B24" s="43">
        <v>321</v>
      </c>
      <c r="C24" s="85" t="s">
        <v>67</v>
      </c>
      <c r="D24" s="150">
        <v>3629892921</v>
      </c>
      <c r="E24" s="150">
        <v>3920846953</v>
      </c>
      <c r="F24" s="150">
        <v>4103758322.0999999</v>
      </c>
      <c r="G24" s="150">
        <v>4040261744.4899998</v>
      </c>
      <c r="H24" s="150">
        <v>4363484794</v>
      </c>
      <c r="I24" s="150">
        <v>4331246000</v>
      </c>
      <c r="J24" s="151">
        <f t="shared" si="0"/>
        <v>99.3</v>
      </c>
    </row>
    <row r="25" spans="2:10" x14ac:dyDescent="0.25">
      <c r="B25" s="43">
        <v>322</v>
      </c>
      <c r="C25" s="85" t="s">
        <v>216</v>
      </c>
      <c r="D25" s="150">
        <v>22587628048</v>
      </c>
      <c r="E25" s="150">
        <v>25776633663</v>
      </c>
      <c r="F25" s="150">
        <v>36630694460.18</v>
      </c>
      <c r="G25" s="150">
        <v>36501652201.75</v>
      </c>
      <c r="H25" s="150">
        <v>35439925679</v>
      </c>
      <c r="I25" s="150">
        <v>38230079267</v>
      </c>
      <c r="J25" s="151">
        <f t="shared" si="0"/>
        <v>107.9</v>
      </c>
    </row>
    <row r="26" spans="2:10" x14ac:dyDescent="0.25">
      <c r="B26" s="43">
        <v>327</v>
      </c>
      <c r="C26" s="79" t="s">
        <v>217</v>
      </c>
      <c r="D26" s="150">
        <v>27984760192</v>
      </c>
      <c r="E26" s="150">
        <v>20633479026</v>
      </c>
      <c r="F26" s="150">
        <v>24637233483.919998</v>
      </c>
      <c r="G26" s="150">
        <v>19521690065.240002</v>
      </c>
      <c r="H26" s="150">
        <v>23727159940</v>
      </c>
      <c r="I26" s="150">
        <v>20353180401</v>
      </c>
      <c r="J26" s="151">
        <f t="shared" si="0"/>
        <v>85.8</v>
      </c>
    </row>
    <row r="27" spans="2:10" x14ac:dyDescent="0.25">
      <c r="B27" s="43">
        <v>328</v>
      </c>
      <c r="C27" s="85" t="s">
        <v>218</v>
      </c>
      <c r="D27" s="150">
        <v>639419691</v>
      </c>
      <c r="E27" s="150">
        <v>597043722</v>
      </c>
      <c r="F27" s="150">
        <v>615330393.62</v>
      </c>
      <c r="G27" s="150">
        <v>2465458992.1500001</v>
      </c>
      <c r="H27" s="150">
        <v>1419441086</v>
      </c>
      <c r="I27" s="150">
        <v>2466253062</v>
      </c>
      <c r="J27" s="151">
        <f t="shared" si="0"/>
        <v>173.7</v>
      </c>
    </row>
    <row r="28" spans="2:10" x14ac:dyDescent="0.25">
      <c r="B28" s="43">
        <v>329</v>
      </c>
      <c r="C28" s="85" t="s">
        <v>219</v>
      </c>
      <c r="D28" s="150">
        <v>37746239597</v>
      </c>
      <c r="E28" s="150">
        <v>50411286518</v>
      </c>
      <c r="F28" s="150">
        <v>44075782644.029999</v>
      </c>
      <c r="G28" s="150">
        <v>46996007845.269997</v>
      </c>
      <c r="H28" s="150">
        <v>48070443139</v>
      </c>
      <c r="I28" s="150">
        <v>46754531353</v>
      </c>
      <c r="J28" s="151">
        <f t="shared" si="0"/>
        <v>97.3</v>
      </c>
    </row>
    <row r="29" spans="2:10" x14ac:dyDescent="0.25">
      <c r="B29" s="44">
        <v>333</v>
      </c>
      <c r="C29" s="85" t="s">
        <v>220</v>
      </c>
      <c r="D29" s="150">
        <v>131192344010</v>
      </c>
      <c r="E29" s="150">
        <v>134413411277</v>
      </c>
      <c r="F29" s="150">
        <v>151878791016.73001</v>
      </c>
      <c r="G29" s="150">
        <v>174393006806.22</v>
      </c>
      <c r="H29" s="150">
        <v>196018803205</v>
      </c>
      <c r="I29" s="150">
        <v>219568774935</v>
      </c>
      <c r="J29" s="151">
        <f t="shared" si="0"/>
        <v>112</v>
      </c>
    </row>
    <row r="30" spans="2:10" x14ac:dyDescent="0.25">
      <c r="B30" s="43">
        <v>334</v>
      </c>
      <c r="C30" s="85" t="s">
        <v>221</v>
      </c>
      <c r="D30" s="150">
        <f>10032937704-1</f>
        <v>10032937703</v>
      </c>
      <c r="E30" s="150">
        <v>10299788150</v>
      </c>
      <c r="F30" s="150">
        <v>10895744954.860001</v>
      </c>
      <c r="G30" s="150">
        <v>11686074666.110001</v>
      </c>
      <c r="H30" s="150">
        <v>12099930355</v>
      </c>
      <c r="I30" s="150">
        <v>12415139607</v>
      </c>
      <c r="J30" s="151">
        <f t="shared" si="0"/>
        <v>102.6</v>
      </c>
    </row>
    <row r="31" spans="2:10" x14ac:dyDescent="0.25">
      <c r="B31" s="43">
        <v>335</v>
      </c>
      <c r="C31" s="85" t="s">
        <v>222</v>
      </c>
      <c r="D31" s="150">
        <v>5354666023</v>
      </c>
      <c r="E31" s="150">
        <v>5240979321</v>
      </c>
      <c r="F31" s="150">
        <v>6381574421.9200001</v>
      </c>
      <c r="G31" s="150">
        <v>6524868864.75</v>
      </c>
      <c r="H31" s="150">
        <v>6793095540</v>
      </c>
      <c r="I31" s="150">
        <v>6798143711</v>
      </c>
      <c r="J31" s="151">
        <f t="shared" si="0"/>
        <v>100.1</v>
      </c>
    </row>
    <row r="32" spans="2:10" x14ac:dyDescent="0.25">
      <c r="B32" s="43">
        <v>336</v>
      </c>
      <c r="C32" s="85" t="s">
        <v>223</v>
      </c>
      <c r="D32" s="150">
        <v>23967943571</v>
      </c>
      <c r="E32" s="150">
        <v>23854629152</v>
      </c>
      <c r="F32" s="150">
        <v>25643385622.939999</v>
      </c>
      <c r="G32" s="150">
        <v>27375138670.25</v>
      </c>
      <c r="H32" s="150">
        <v>29300546851</v>
      </c>
      <c r="I32" s="150">
        <v>30864145747</v>
      </c>
      <c r="J32" s="151">
        <f t="shared" si="0"/>
        <v>105.3</v>
      </c>
    </row>
    <row r="33" spans="2:10" x14ac:dyDescent="0.25">
      <c r="B33" s="43">
        <v>343</v>
      </c>
      <c r="C33" s="85" t="s">
        <v>225</v>
      </c>
      <c r="D33" s="150">
        <v>128267394</v>
      </c>
      <c r="E33" s="150">
        <v>127860839</v>
      </c>
      <c r="F33" s="150">
        <v>140057977.13999999</v>
      </c>
      <c r="G33" s="150">
        <v>148594103.19</v>
      </c>
      <c r="H33" s="150">
        <v>144095335</v>
      </c>
      <c r="I33" s="150">
        <v>159276819</v>
      </c>
      <c r="J33" s="151">
        <f t="shared" si="0"/>
        <v>110.5</v>
      </c>
    </row>
    <row r="34" spans="2:10" x14ac:dyDescent="0.25">
      <c r="B34" s="43">
        <v>344</v>
      </c>
      <c r="C34" s="85" t="s">
        <v>226</v>
      </c>
      <c r="D34" s="150">
        <v>159444887</v>
      </c>
      <c r="E34" s="150">
        <v>159525349</v>
      </c>
      <c r="F34" s="150">
        <v>177977868.78999999</v>
      </c>
      <c r="G34" s="150">
        <v>182941998.38999999</v>
      </c>
      <c r="H34" s="150">
        <v>184512520</v>
      </c>
      <c r="I34" s="150">
        <v>196364292</v>
      </c>
      <c r="J34" s="151">
        <f t="shared" si="0"/>
        <v>106.4</v>
      </c>
    </row>
    <row r="35" spans="2:10" x14ac:dyDescent="0.25">
      <c r="B35" s="43">
        <v>345</v>
      </c>
      <c r="C35" s="85" t="s">
        <v>227</v>
      </c>
      <c r="D35" s="150">
        <v>896244271</v>
      </c>
      <c r="E35" s="150">
        <v>932035920</v>
      </c>
      <c r="F35" s="150">
        <v>992375392.74000001</v>
      </c>
      <c r="G35" s="150">
        <v>1112412183.5999999</v>
      </c>
      <c r="H35" s="150">
        <v>1159558306</v>
      </c>
      <c r="I35" s="150">
        <v>1385009659</v>
      </c>
      <c r="J35" s="151">
        <f t="shared" si="0"/>
        <v>119.4</v>
      </c>
    </row>
    <row r="36" spans="2:10" x14ac:dyDescent="0.25">
      <c r="B36" s="43">
        <v>346</v>
      </c>
      <c r="C36" s="85" t="s">
        <v>228</v>
      </c>
      <c r="D36" s="150">
        <v>2681268804</v>
      </c>
      <c r="E36" s="150">
        <v>2810206502</v>
      </c>
      <c r="F36" s="150">
        <v>2946243704.52</v>
      </c>
      <c r="G36" s="150">
        <v>3113171065.29</v>
      </c>
      <c r="H36" s="150">
        <v>3306894710</v>
      </c>
      <c r="I36" s="150">
        <v>3404920010</v>
      </c>
      <c r="J36" s="151">
        <f t="shared" si="0"/>
        <v>103</v>
      </c>
    </row>
    <row r="37" spans="2:10" x14ac:dyDescent="0.25">
      <c r="B37" s="43">
        <v>348</v>
      </c>
      <c r="C37" s="85" t="s">
        <v>229</v>
      </c>
      <c r="D37" s="150">
        <v>127239723</v>
      </c>
      <c r="E37" s="150">
        <v>133406801</v>
      </c>
      <c r="F37" s="150">
        <v>142596037.03</v>
      </c>
      <c r="G37" s="150">
        <v>152897445.19</v>
      </c>
      <c r="H37" s="150">
        <v>163381615</v>
      </c>
      <c r="I37" s="150">
        <v>163986326</v>
      </c>
      <c r="J37" s="151">
        <f t="shared" si="0"/>
        <v>100.4</v>
      </c>
    </row>
    <row r="38" spans="2:10" x14ac:dyDescent="0.25">
      <c r="B38" s="43">
        <v>349</v>
      </c>
      <c r="C38" s="85" t="s">
        <v>230</v>
      </c>
      <c r="D38" s="150">
        <v>210066868</v>
      </c>
      <c r="E38" s="150">
        <v>221359676</v>
      </c>
      <c r="F38" s="150">
        <v>275521019.74000001</v>
      </c>
      <c r="G38" s="150">
        <v>286305288.77999997</v>
      </c>
      <c r="H38" s="150">
        <v>290403397</v>
      </c>
      <c r="I38" s="150">
        <v>289229728</v>
      </c>
      <c r="J38" s="151">
        <f t="shared" si="0"/>
        <v>99.6</v>
      </c>
    </row>
    <row r="39" spans="2:10" x14ac:dyDescent="0.25">
      <c r="B39" s="43">
        <v>353</v>
      </c>
      <c r="C39" s="85" t="s">
        <v>231</v>
      </c>
      <c r="D39" s="150">
        <f>189848428-1</f>
        <v>189848427</v>
      </c>
      <c r="E39" s="150">
        <v>187200885</v>
      </c>
      <c r="F39" s="150">
        <v>204791520.40000001</v>
      </c>
      <c r="G39" s="150">
        <v>213710065.84</v>
      </c>
      <c r="H39" s="150">
        <v>239983913</v>
      </c>
      <c r="I39" s="150">
        <v>253456875</v>
      </c>
      <c r="J39" s="151">
        <f t="shared" si="0"/>
        <v>105.6</v>
      </c>
    </row>
    <row r="40" spans="2:10" x14ac:dyDescent="0.25">
      <c r="B40" s="43">
        <v>355</v>
      </c>
      <c r="C40" s="85" t="s">
        <v>232</v>
      </c>
      <c r="D40" s="150">
        <v>156029108</v>
      </c>
      <c r="E40" s="150">
        <v>161825085</v>
      </c>
      <c r="F40" s="150">
        <v>173392552.53</v>
      </c>
      <c r="G40" s="150">
        <v>188460617.19</v>
      </c>
      <c r="H40" s="150">
        <v>181131913</v>
      </c>
      <c r="I40" s="150">
        <v>192248252</v>
      </c>
      <c r="J40" s="151">
        <f t="shared" si="0"/>
        <v>106.1</v>
      </c>
    </row>
    <row r="41" spans="2:10" x14ac:dyDescent="0.25">
      <c r="B41" s="43">
        <v>358</v>
      </c>
      <c r="C41" s="85" t="s">
        <v>233</v>
      </c>
      <c r="D41" s="150">
        <v>158983668</v>
      </c>
      <c r="E41" s="150">
        <v>158675699</v>
      </c>
      <c r="F41" s="150">
        <v>206323108.00999999</v>
      </c>
      <c r="G41" s="150">
        <v>260162457.81999999</v>
      </c>
      <c r="H41" s="150">
        <v>199931248</v>
      </c>
      <c r="I41" s="150">
        <v>198543583</v>
      </c>
      <c r="J41" s="151">
        <f t="shared" si="0"/>
        <v>99.3</v>
      </c>
    </row>
    <row r="42" spans="2:10" x14ac:dyDescent="0.25">
      <c r="B42" s="45">
        <v>359</v>
      </c>
      <c r="C42" s="172" t="s">
        <v>396</v>
      </c>
      <c r="D42" s="150"/>
      <c r="E42" s="150"/>
      <c r="F42" s="150"/>
      <c r="G42" s="150">
        <v>15722961.529999999</v>
      </c>
      <c r="H42" s="150">
        <v>24603936</v>
      </c>
      <c r="I42" s="150">
        <v>23469225</v>
      </c>
      <c r="J42" s="151">
        <f t="shared" si="0"/>
        <v>95.4</v>
      </c>
    </row>
    <row r="43" spans="2:10" x14ac:dyDescent="0.25">
      <c r="B43" s="43" t="s">
        <v>151</v>
      </c>
      <c r="C43" s="85" t="s">
        <v>234</v>
      </c>
      <c r="D43" s="150">
        <v>3774694903</v>
      </c>
      <c r="E43" s="150">
        <v>3945122145</v>
      </c>
      <c r="F43" s="150">
        <v>4241919732.6999998</v>
      </c>
      <c r="G43" s="150">
        <v>4505852344.2399998</v>
      </c>
      <c r="H43" s="150">
        <v>5058131793</v>
      </c>
      <c r="I43" s="150">
        <v>5408555450</v>
      </c>
      <c r="J43" s="151">
        <f t="shared" si="0"/>
        <v>106.9</v>
      </c>
    </row>
    <row r="44" spans="2:10" x14ac:dyDescent="0.25">
      <c r="B44" s="43">
        <v>362</v>
      </c>
      <c r="C44" s="85" t="s">
        <v>872</v>
      </c>
      <c r="D44" s="150"/>
      <c r="E44" s="150"/>
      <c r="F44" s="201"/>
      <c r="G44" s="201"/>
      <c r="H44" s="201"/>
      <c r="I44" s="150">
        <v>81448875</v>
      </c>
      <c r="J44" s="151" t="str">
        <f t="shared" si="0"/>
        <v xml:space="preserve"> </v>
      </c>
    </row>
    <row r="45" spans="2:10" ht="30" x14ac:dyDescent="0.25">
      <c r="B45" s="44">
        <v>371</v>
      </c>
      <c r="C45" s="194" t="s">
        <v>397</v>
      </c>
      <c r="D45" s="170"/>
      <c r="E45" s="170"/>
      <c r="F45" s="170">
        <v>15246976.23</v>
      </c>
      <c r="G45" s="170">
        <v>24636559.109999999</v>
      </c>
      <c r="H45" s="170">
        <v>32686619</v>
      </c>
      <c r="I45" s="170">
        <v>22434691</v>
      </c>
      <c r="J45" s="359">
        <f t="shared" si="0"/>
        <v>68.599999999999994</v>
      </c>
    </row>
    <row r="46" spans="2:10" x14ac:dyDescent="0.25">
      <c r="B46" s="44" t="s">
        <v>152</v>
      </c>
      <c r="C46" s="79" t="s">
        <v>89</v>
      </c>
      <c r="D46" s="150">
        <v>55130102</v>
      </c>
      <c r="E46" s="150">
        <v>55956666</v>
      </c>
      <c r="F46" s="150">
        <v>58870648.600000001</v>
      </c>
      <c r="G46" s="150">
        <v>62022309.869999997</v>
      </c>
      <c r="H46" s="150">
        <v>67254789</v>
      </c>
      <c r="I46" s="150">
        <v>66210087</v>
      </c>
      <c r="J46" s="151">
        <f t="shared" si="0"/>
        <v>98.4</v>
      </c>
    </row>
    <row r="47" spans="2:10" x14ac:dyDescent="0.25">
      <c r="B47" s="44">
        <v>373</v>
      </c>
      <c r="C47" s="79" t="s">
        <v>398</v>
      </c>
      <c r="D47" s="150"/>
      <c r="E47" s="150"/>
      <c r="F47" s="150">
        <v>7355833.54</v>
      </c>
      <c r="G47" s="150">
        <v>15829583.16</v>
      </c>
      <c r="H47" s="150">
        <v>19584073</v>
      </c>
      <c r="I47" s="150">
        <v>22311260</v>
      </c>
      <c r="J47" s="151">
        <f t="shared" si="0"/>
        <v>113.9</v>
      </c>
    </row>
    <row r="48" spans="2:10" x14ac:dyDescent="0.25">
      <c r="B48" s="43">
        <v>374</v>
      </c>
      <c r="C48" s="85" t="s">
        <v>235</v>
      </c>
      <c r="D48" s="150">
        <v>2069309640</v>
      </c>
      <c r="E48" s="150">
        <v>2156525448</v>
      </c>
      <c r="F48" s="150">
        <v>2460591607.9899998</v>
      </c>
      <c r="G48" s="150">
        <v>2327920192.9099998</v>
      </c>
      <c r="H48" s="150">
        <v>2459982803</v>
      </c>
      <c r="I48" s="150">
        <v>2433784229</v>
      </c>
      <c r="J48" s="151">
        <f t="shared" si="0"/>
        <v>98.9</v>
      </c>
    </row>
    <row r="49" spans="2:11" x14ac:dyDescent="0.25">
      <c r="B49" s="43">
        <v>375</v>
      </c>
      <c r="C49" s="85" t="s">
        <v>236</v>
      </c>
      <c r="D49" s="150">
        <f>310689764-1</f>
        <v>310689763</v>
      </c>
      <c r="E49" s="150">
        <v>326587208</v>
      </c>
      <c r="F49" s="150">
        <v>361037653.13999999</v>
      </c>
      <c r="G49" s="150">
        <v>380184894.08999997</v>
      </c>
      <c r="H49" s="150">
        <v>389132218</v>
      </c>
      <c r="I49" s="150">
        <v>419827327</v>
      </c>
      <c r="J49" s="151">
        <f t="shared" si="0"/>
        <v>107.9</v>
      </c>
    </row>
    <row r="50" spans="2:11" x14ac:dyDescent="0.25">
      <c r="B50" s="43">
        <v>376</v>
      </c>
      <c r="C50" s="85" t="s">
        <v>63</v>
      </c>
      <c r="D50" s="150">
        <v>264540554</v>
      </c>
      <c r="E50" s="150">
        <v>276943195</v>
      </c>
      <c r="F50" s="150">
        <v>353223844.04000002</v>
      </c>
      <c r="G50" s="150">
        <v>401400692.62</v>
      </c>
      <c r="H50" s="150">
        <v>399888074</v>
      </c>
      <c r="I50" s="150">
        <v>442581266</v>
      </c>
      <c r="J50" s="151">
        <f t="shared" si="0"/>
        <v>110.7</v>
      </c>
    </row>
    <row r="51" spans="2:11" x14ac:dyDescent="0.25">
      <c r="B51" s="43">
        <v>377</v>
      </c>
      <c r="C51" s="86" t="s">
        <v>168</v>
      </c>
      <c r="D51" s="150">
        <v>3158582719</v>
      </c>
      <c r="E51" s="150">
        <v>2821986035</v>
      </c>
      <c r="F51" s="150">
        <v>2915526127.2399998</v>
      </c>
      <c r="G51" s="150">
        <v>2874781802.7399998</v>
      </c>
      <c r="H51" s="150">
        <v>4266779078</v>
      </c>
      <c r="I51" s="150">
        <v>4152164850</v>
      </c>
      <c r="J51" s="151">
        <f t="shared" si="0"/>
        <v>97.3</v>
      </c>
    </row>
    <row r="52" spans="2:11" ht="30" x14ac:dyDescent="0.25">
      <c r="B52" s="44">
        <v>378</v>
      </c>
      <c r="C52" s="79" t="s">
        <v>405</v>
      </c>
      <c r="D52" s="170"/>
      <c r="E52" s="170"/>
      <c r="F52" s="170">
        <v>69296256.549999997</v>
      </c>
      <c r="G52" s="170">
        <v>242792469.47999999</v>
      </c>
      <c r="H52" s="170">
        <v>275759265</v>
      </c>
      <c r="I52" s="170">
        <v>327566241</v>
      </c>
      <c r="J52" s="359">
        <f t="shared" si="0"/>
        <v>118.8</v>
      </c>
    </row>
    <row r="53" spans="2:11" x14ac:dyDescent="0.25">
      <c r="B53" s="45">
        <v>381</v>
      </c>
      <c r="C53" s="85" t="s">
        <v>271</v>
      </c>
      <c r="D53" s="150">
        <v>454651975</v>
      </c>
      <c r="E53" s="150">
        <v>468585843</v>
      </c>
      <c r="F53" s="150">
        <v>490807252.33999997</v>
      </c>
      <c r="G53" s="150">
        <v>541605835.10000002</v>
      </c>
      <c r="H53" s="150">
        <v>572157530</v>
      </c>
      <c r="I53" s="150">
        <v>578317855</v>
      </c>
      <c r="J53" s="151">
        <f t="shared" si="0"/>
        <v>101.1</v>
      </c>
    </row>
    <row r="54" spans="2:11" x14ac:dyDescent="0.25">
      <c r="B54" s="43">
        <v>396</v>
      </c>
      <c r="C54" s="85" t="s">
        <v>237</v>
      </c>
      <c r="D54" s="150">
        <v>53193699830</v>
      </c>
      <c r="E54" s="150">
        <v>40653886070</v>
      </c>
      <c r="F54" s="150">
        <v>40151165292.209999</v>
      </c>
      <c r="G54" s="150">
        <v>40729364082.040001</v>
      </c>
      <c r="H54" s="150">
        <v>46499000000</v>
      </c>
      <c r="I54" s="150">
        <v>43810880286</v>
      </c>
      <c r="J54" s="151">
        <f t="shared" si="0"/>
        <v>94.2</v>
      </c>
    </row>
    <row r="55" spans="2:11" x14ac:dyDescent="0.25">
      <c r="B55" s="43">
        <v>397</v>
      </c>
      <c r="C55" s="85" t="s">
        <v>238</v>
      </c>
      <c r="D55" s="150">
        <v>170807548</v>
      </c>
      <c r="E55" s="150">
        <v>188230993</v>
      </c>
      <c r="F55" s="150">
        <v>4105934.84</v>
      </c>
      <c r="G55" s="150">
        <v>2737023.12</v>
      </c>
      <c r="H55" s="150">
        <v>215000000</v>
      </c>
      <c r="I55" s="150">
        <v>215000000</v>
      </c>
      <c r="J55" s="151">
        <f t="shared" si="0"/>
        <v>100</v>
      </c>
    </row>
    <row r="56" spans="2:11" ht="15.75" thickBot="1" x14ac:dyDescent="0.3">
      <c r="B56" s="47">
        <v>398</v>
      </c>
      <c r="C56" s="84" t="s">
        <v>239</v>
      </c>
      <c r="D56" s="152">
        <v>122038230639</v>
      </c>
      <c r="E56" s="152">
        <v>130876148252</v>
      </c>
      <c r="F56" s="152">
        <v>129845949317.42</v>
      </c>
      <c r="G56" s="152">
        <v>141392406578.32001</v>
      </c>
      <c r="H56" s="152">
        <v>155004864462</v>
      </c>
      <c r="I56" s="150">
        <v>162029000014</v>
      </c>
      <c r="J56" s="151">
        <f t="shared" si="0"/>
        <v>104.5</v>
      </c>
    </row>
    <row r="57" spans="2:11" ht="15.75" thickBot="1" x14ac:dyDescent="0.3">
      <c r="B57" s="61"/>
      <c r="C57" s="81" t="s">
        <v>240</v>
      </c>
      <c r="D57" s="154">
        <f t="shared" ref="D57:I57" si="1">SUM(D10:D56)</f>
        <v>1121662361331</v>
      </c>
      <c r="E57" s="154">
        <f t="shared" si="1"/>
        <v>1135569809004</v>
      </c>
      <c r="F57" s="154">
        <f t="shared" si="1"/>
        <v>1198049915732.4502</v>
      </c>
      <c r="G57" s="154">
        <f t="shared" si="1"/>
        <v>1284518383435.2002</v>
      </c>
      <c r="H57" s="154">
        <f t="shared" si="1"/>
        <v>1383088855423</v>
      </c>
      <c r="I57" s="326">
        <f t="shared" si="1"/>
        <v>1471938198816</v>
      </c>
      <c r="J57" s="323">
        <f t="shared" si="0"/>
        <v>106.4</v>
      </c>
      <c r="K57" s="176"/>
    </row>
    <row r="58" spans="2:11" ht="15.75" thickTop="1" x14ac:dyDescent="0.25">
      <c r="C58" s="62"/>
      <c r="D58" s="63"/>
      <c r="E58" s="63"/>
      <c r="F58" s="63"/>
      <c r="G58" s="63"/>
      <c r="H58" s="54"/>
      <c r="I58" s="63"/>
    </row>
    <row r="59" spans="2:11" s="46" customFormat="1" x14ac:dyDescent="0.25">
      <c r="H59" s="300"/>
    </row>
    <row r="60" spans="2:11" s="46" customFormat="1" x14ac:dyDescent="0.25">
      <c r="H60" s="300"/>
    </row>
    <row r="61" spans="2:11" s="46" customFormat="1" x14ac:dyDescent="0.25">
      <c r="H61" s="300"/>
    </row>
    <row r="62" spans="2:11" s="46" customFormat="1" x14ac:dyDescent="0.25">
      <c r="H62" s="300"/>
    </row>
    <row r="63" spans="2:11" s="46" customFormat="1" x14ac:dyDescent="0.25">
      <c r="H63" s="300"/>
    </row>
    <row r="64" spans="2:11" s="46" customFormat="1" x14ac:dyDescent="0.25">
      <c r="H64" s="300"/>
    </row>
    <row r="65" spans="8:8" s="46" customFormat="1" x14ac:dyDescent="0.25">
      <c r="H65" s="300"/>
    </row>
    <row r="66" spans="8:8" s="46" customFormat="1" x14ac:dyDescent="0.25">
      <c r="H66" s="300"/>
    </row>
    <row r="67" spans="8:8" s="46" customFormat="1" x14ac:dyDescent="0.25">
      <c r="H67" s="300"/>
    </row>
    <row r="68" spans="8:8" s="46" customFormat="1" x14ac:dyDescent="0.25">
      <c r="H68" s="300"/>
    </row>
    <row r="69" spans="8:8" s="46" customFormat="1" x14ac:dyDescent="0.25">
      <c r="H69" s="300"/>
    </row>
    <row r="70" spans="8:8" s="46" customFormat="1" x14ac:dyDescent="0.25">
      <c r="H70" s="300"/>
    </row>
    <row r="71" spans="8:8" s="46" customFormat="1" x14ac:dyDescent="0.25">
      <c r="H71" s="300"/>
    </row>
    <row r="72" spans="8:8" s="46" customFormat="1" x14ac:dyDescent="0.25">
      <c r="H72" s="300"/>
    </row>
    <row r="73" spans="8:8" s="46" customFormat="1" x14ac:dyDescent="0.25">
      <c r="H73" s="300"/>
    </row>
    <row r="74" spans="8:8" s="46" customFormat="1" x14ac:dyDescent="0.25">
      <c r="H74" s="300"/>
    </row>
    <row r="75" spans="8:8" s="46" customFormat="1" x14ac:dyDescent="0.25">
      <c r="H75" s="300"/>
    </row>
    <row r="76" spans="8:8" s="46" customFormat="1" x14ac:dyDescent="0.25">
      <c r="H76" s="300"/>
    </row>
    <row r="77" spans="8:8" s="46" customFormat="1" x14ac:dyDescent="0.25">
      <c r="H77" s="300"/>
    </row>
    <row r="78" spans="8:8" s="46" customFormat="1" x14ac:dyDescent="0.25">
      <c r="H78" s="300"/>
    </row>
    <row r="79" spans="8:8" s="46" customFormat="1" x14ac:dyDescent="0.25">
      <c r="H79" s="300"/>
    </row>
    <row r="80" spans="8:8" s="46" customFormat="1" x14ac:dyDescent="0.25">
      <c r="H80" s="300"/>
    </row>
    <row r="81" spans="8:8" s="46" customFormat="1" x14ac:dyDescent="0.25">
      <c r="H81" s="300"/>
    </row>
    <row r="82" spans="8:8" s="46" customFormat="1" x14ac:dyDescent="0.25">
      <c r="H82" s="300"/>
    </row>
    <row r="83" spans="8:8" s="46" customFormat="1" x14ac:dyDescent="0.25"/>
    <row r="84" spans="8:8" s="46" customFormat="1" x14ac:dyDescent="0.25"/>
    <row r="85" spans="8:8" s="46" customFormat="1" x14ac:dyDescent="0.25"/>
    <row r="86" spans="8:8" s="46" customFormat="1" x14ac:dyDescent="0.25"/>
    <row r="87" spans="8:8" s="46" customFormat="1" x14ac:dyDescent="0.25"/>
    <row r="88" spans="8:8" s="46" customFormat="1" x14ac:dyDescent="0.25"/>
    <row r="89" spans="8:8" s="46" customFormat="1" x14ac:dyDescent="0.25"/>
    <row r="90" spans="8:8" s="46" customFormat="1" x14ac:dyDescent="0.25"/>
    <row r="91" spans="8:8" s="46" customFormat="1" x14ac:dyDescent="0.25"/>
    <row r="92" spans="8:8" s="46" customFormat="1" x14ac:dyDescent="0.25"/>
    <row r="93" spans="8:8" s="46" customFormat="1" x14ac:dyDescent="0.25"/>
    <row r="94" spans="8:8" s="46" customFormat="1" x14ac:dyDescent="0.25"/>
    <row r="95" spans="8:8" s="46" customFormat="1" x14ac:dyDescent="0.25"/>
    <row r="96" spans="8:8" s="46" customFormat="1" x14ac:dyDescent="0.25"/>
    <row r="97" s="46" customFormat="1" x14ac:dyDescent="0.25"/>
    <row r="98" s="46" customFormat="1" x14ac:dyDescent="0.25"/>
    <row r="99" s="46" customFormat="1" x14ac:dyDescent="0.25"/>
    <row r="100" s="46" customFormat="1" x14ac:dyDescent="0.25"/>
    <row r="101" s="46" customFormat="1" x14ac:dyDescent="0.25"/>
    <row r="102" s="46" customFormat="1" x14ac:dyDescent="0.25"/>
    <row r="103" s="46" customFormat="1" x14ac:dyDescent="0.25"/>
    <row r="104" s="46" customFormat="1" x14ac:dyDescent="0.25"/>
    <row r="105" s="46" customFormat="1" x14ac:dyDescent="0.25"/>
    <row r="106" s="46" customFormat="1" x14ac:dyDescent="0.25"/>
    <row r="107" s="46" customFormat="1" x14ac:dyDescent="0.25"/>
    <row r="108" s="46" customFormat="1" x14ac:dyDescent="0.25"/>
    <row r="109" s="46" customFormat="1" x14ac:dyDescent="0.25"/>
    <row r="110" s="46" customFormat="1" x14ac:dyDescent="0.25"/>
    <row r="111" s="46" customFormat="1" x14ac:dyDescent="0.25"/>
    <row r="112" s="46" customFormat="1" x14ac:dyDescent="0.25"/>
    <row r="113" s="46" customFormat="1" x14ac:dyDescent="0.25"/>
    <row r="114" s="46" customFormat="1" x14ac:dyDescent="0.25"/>
    <row r="115" s="46" customFormat="1" x14ac:dyDescent="0.25"/>
    <row r="116" s="46" customFormat="1" x14ac:dyDescent="0.25"/>
    <row r="117" s="46" customFormat="1" x14ac:dyDescent="0.25"/>
    <row r="118" s="46" customFormat="1" x14ac:dyDescent="0.25"/>
    <row r="119" s="46" customFormat="1" x14ac:dyDescent="0.25"/>
    <row r="120" s="46" customFormat="1" x14ac:dyDescent="0.25"/>
    <row r="121" s="46" customFormat="1" x14ac:dyDescent="0.25"/>
  </sheetData>
  <mergeCells count="1">
    <mergeCell ref="B3:J3"/>
  </mergeCells>
  <phoneticPr fontId="0" type="noConversion"/>
  <printOptions horizontalCentered="1"/>
  <pageMargins left="0.78740157480314965" right="0.51181102362204722" top="0.59055118110236227" bottom="0.53" header="0.47244094488188981" footer="0.44"/>
  <pageSetup paperSize="9" scale="5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1:L517"/>
  <sheetViews>
    <sheetView topLeftCell="B1" zoomScale="94" zoomScaleNormal="94" workbookViewId="0">
      <pane xSplit="2" ySplit="9" topLeftCell="D37" activePane="bottomRight" state="frozen"/>
      <selection sqref="A1:D1"/>
      <selection pane="topRight" sqref="A1:D1"/>
      <selection pane="bottomLeft" sqref="A1:D1"/>
      <selection pane="bottomRight" activeCell="Q40" sqref="Q40"/>
    </sheetView>
  </sheetViews>
  <sheetFormatPr defaultRowHeight="15" x14ac:dyDescent="0.25"/>
  <cols>
    <col min="1" max="1" width="2.7109375" style="31" customWidth="1"/>
    <col min="2" max="2" width="8" style="31" bestFit="1" customWidth="1"/>
    <col min="3" max="3" width="43.140625" style="31" customWidth="1"/>
    <col min="4" max="4" width="19" style="31" customWidth="1"/>
    <col min="5" max="5" width="18.28515625" style="31" customWidth="1"/>
    <col min="6" max="6" width="16.85546875" style="31" customWidth="1"/>
    <col min="7" max="7" width="19" style="31" customWidth="1"/>
    <col min="8" max="9" width="18.140625" style="31" customWidth="1"/>
    <col min="10" max="10" width="11.5703125" style="31" customWidth="1"/>
    <col min="11" max="11" width="4.85546875" style="31" customWidth="1"/>
    <col min="12" max="12" width="3.7109375" style="46" customWidth="1"/>
    <col min="13" max="16384" width="9.140625" style="31"/>
  </cols>
  <sheetData>
    <row r="1" spans="2:10" x14ac:dyDescent="0.25">
      <c r="B1" s="2" t="s">
        <v>878</v>
      </c>
      <c r="C1" s="2"/>
      <c r="D1" s="54"/>
      <c r="E1" s="54"/>
      <c r="F1" s="54"/>
      <c r="G1" s="54"/>
      <c r="J1" s="92" t="s">
        <v>92</v>
      </c>
    </row>
    <row r="3" spans="2:10" ht="19.5" customHeight="1" x14ac:dyDescent="0.25">
      <c r="B3" s="966" t="s">
        <v>970</v>
      </c>
      <c r="C3" s="966"/>
      <c r="D3" s="966"/>
      <c r="E3" s="966"/>
      <c r="F3" s="966"/>
      <c r="G3" s="966"/>
      <c r="H3" s="966"/>
      <c r="I3" s="966"/>
      <c r="J3" s="966"/>
    </row>
    <row r="4" spans="2:10" x14ac:dyDescent="0.25">
      <c r="C4" s="83"/>
      <c r="D4" s="55"/>
      <c r="E4" s="55"/>
      <c r="F4" s="55"/>
      <c r="G4" s="55"/>
    </row>
    <row r="5" spans="2:10" x14ac:dyDescent="0.25">
      <c r="C5" s="88"/>
      <c r="D5" s="64"/>
      <c r="E5" s="64"/>
      <c r="F5" s="64"/>
      <c r="G5" s="64"/>
    </row>
    <row r="6" spans="2:10" ht="15.75" thickBot="1" x14ac:dyDescent="0.3">
      <c r="C6" s="88"/>
      <c r="D6" s="64"/>
      <c r="E6" s="64"/>
      <c r="F6" s="64"/>
      <c r="G6" s="64"/>
      <c r="H6" s="32"/>
      <c r="I6" s="32" t="s">
        <v>64</v>
      </c>
      <c r="J6" s="32"/>
    </row>
    <row r="7" spans="2:10" ht="15.75" thickTop="1" x14ac:dyDescent="0.25">
      <c r="B7" s="93" t="s">
        <v>15</v>
      </c>
      <c r="C7" s="76"/>
      <c r="D7" s="76"/>
      <c r="E7" s="76"/>
      <c r="F7" s="76"/>
      <c r="G7" s="35"/>
      <c r="H7" s="35" t="s">
        <v>351</v>
      </c>
      <c r="I7" s="35" t="s">
        <v>351</v>
      </c>
      <c r="J7" s="36" t="s">
        <v>14</v>
      </c>
    </row>
    <row r="8" spans="2:10" x14ac:dyDescent="0.25">
      <c r="B8" s="37" t="s">
        <v>18</v>
      </c>
      <c r="C8" s="77" t="s">
        <v>16</v>
      </c>
      <c r="D8" s="77" t="s">
        <v>224</v>
      </c>
      <c r="E8" s="77" t="s">
        <v>224</v>
      </c>
      <c r="F8" s="77" t="s">
        <v>224</v>
      </c>
      <c r="G8" s="38" t="s">
        <v>875</v>
      </c>
      <c r="H8" s="38" t="s">
        <v>17</v>
      </c>
      <c r="I8" s="38" t="s">
        <v>17</v>
      </c>
      <c r="J8" s="39" t="s">
        <v>877</v>
      </c>
    </row>
    <row r="9" spans="2:10" ht="15.75" thickBot="1" x14ac:dyDescent="0.3">
      <c r="B9" s="40"/>
      <c r="C9" s="78"/>
      <c r="D9" s="180" t="s">
        <v>353</v>
      </c>
      <c r="E9" s="180" t="s">
        <v>403</v>
      </c>
      <c r="F9" s="180" t="s">
        <v>425</v>
      </c>
      <c r="G9" s="41">
        <v>2018</v>
      </c>
      <c r="H9" s="41">
        <v>2019</v>
      </c>
      <c r="I9" s="41">
        <v>2020</v>
      </c>
      <c r="J9" s="42">
        <v>2019</v>
      </c>
    </row>
    <row r="10" spans="2:10" x14ac:dyDescent="0.25">
      <c r="B10" s="56">
        <v>301</v>
      </c>
      <c r="C10" s="89" t="s">
        <v>270</v>
      </c>
      <c r="D10" s="150">
        <v>69411265</v>
      </c>
      <c r="E10" s="150">
        <v>85431103</v>
      </c>
      <c r="F10" s="150">
        <v>107166954.13</v>
      </c>
      <c r="G10" s="150">
        <v>184254964.21000001</v>
      </c>
      <c r="H10" s="177">
        <v>51840000</v>
      </c>
      <c r="I10" s="298">
        <v>51840000</v>
      </c>
      <c r="J10" s="151">
        <f>IF(H10=0," ",IF(H10&gt;0,ROUND(I10/H10*100,1)))</f>
        <v>100</v>
      </c>
    </row>
    <row r="11" spans="2:10" x14ac:dyDescent="0.25">
      <c r="B11" s="56">
        <v>302</v>
      </c>
      <c r="C11" s="85" t="s">
        <v>19</v>
      </c>
      <c r="D11" s="150">
        <v>19994255</v>
      </c>
      <c r="E11" s="150">
        <v>23978309</v>
      </c>
      <c r="F11" s="150">
        <v>34404372.270000003</v>
      </c>
      <c r="G11" s="150">
        <v>39047322.009999998</v>
      </c>
      <c r="H11" s="150">
        <v>35000000</v>
      </c>
      <c r="I11" s="298">
        <v>35000000</v>
      </c>
      <c r="J11" s="151">
        <f t="shared" ref="J11:J57" si="0">IF(H11=0," ",IF(H11&gt;0,ROUND(I11/H11*100,1)))</f>
        <v>100</v>
      </c>
    </row>
    <row r="12" spans="2:10" x14ac:dyDescent="0.25">
      <c r="B12" s="56">
        <v>303</v>
      </c>
      <c r="C12" s="85" t="s">
        <v>20</v>
      </c>
      <c r="D12" s="150">
        <v>17696518</v>
      </c>
      <c r="E12" s="150">
        <v>10192187</v>
      </c>
      <c r="F12" s="150">
        <v>14979711.060000001</v>
      </c>
      <c r="G12" s="150">
        <v>8100992.0199999996</v>
      </c>
      <c r="H12" s="150">
        <v>15470000</v>
      </c>
      <c r="I12" s="298">
        <v>24840000</v>
      </c>
      <c r="J12" s="151">
        <f t="shared" si="0"/>
        <v>160.6</v>
      </c>
    </row>
    <row r="13" spans="2:10" x14ac:dyDescent="0.25">
      <c r="B13" s="56">
        <v>304</v>
      </c>
      <c r="C13" s="85" t="s">
        <v>21</v>
      </c>
      <c r="D13" s="150">
        <f>20217490-1</f>
        <v>20217489</v>
      </c>
      <c r="E13" s="150">
        <v>27960972</v>
      </c>
      <c r="F13" s="150">
        <v>22896207.68</v>
      </c>
      <c r="G13" s="150">
        <v>42713593.350000001</v>
      </c>
      <c r="H13" s="150">
        <v>66110000</v>
      </c>
      <c r="I13" s="298">
        <v>109329085</v>
      </c>
      <c r="J13" s="151">
        <f t="shared" si="0"/>
        <v>165.4</v>
      </c>
    </row>
    <row r="14" spans="2:10" x14ac:dyDescent="0.25">
      <c r="B14" s="56">
        <v>305</v>
      </c>
      <c r="C14" s="89" t="s">
        <v>22</v>
      </c>
      <c r="D14" s="150">
        <v>109714533</v>
      </c>
      <c r="E14" s="150">
        <v>213524652</v>
      </c>
      <c r="F14" s="150">
        <v>124459615.54000001</v>
      </c>
      <c r="G14" s="150">
        <v>192794616.84</v>
      </c>
      <c r="H14" s="150">
        <v>390000000</v>
      </c>
      <c r="I14" s="298">
        <v>350000000</v>
      </c>
      <c r="J14" s="151">
        <f t="shared" si="0"/>
        <v>89.7</v>
      </c>
    </row>
    <row r="15" spans="2:10" x14ac:dyDescent="0.25">
      <c r="B15" s="56">
        <v>306</v>
      </c>
      <c r="C15" s="89" t="s">
        <v>23</v>
      </c>
      <c r="D15" s="150">
        <v>138785478</v>
      </c>
      <c r="E15" s="150">
        <v>270557315</v>
      </c>
      <c r="F15" s="150">
        <v>262467540.33000001</v>
      </c>
      <c r="G15" s="150">
        <v>377181852.97000003</v>
      </c>
      <c r="H15" s="150">
        <v>461900000</v>
      </c>
      <c r="I15" s="298">
        <v>462440000</v>
      </c>
      <c r="J15" s="151">
        <f t="shared" si="0"/>
        <v>100.1</v>
      </c>
    </row>
    <row r="16" spans="2:10" x14ac:dyDescent="0.25">
      <c r="B16" s="56">
        <v>307</v>
      </c>
      <c r="C16" s="89" t="s">
        <v>24</v>
      </c>
      <c r="D16" s="150">
        <v>4339140635</v>
      </c>
      <c r="E16" s="150">
        <v>4384422933</v>
      </c>
      <c r="F16" s="150">
        <v>6334743376.4200001</v>
      </c>
      <c r="G16" s="150">
        <v>7537597647.1099997</v>
      </c>
      <c r="H16" s="150">
        <v>12342265053</v>
      </c>
      <c r="I16" s="298">
        <v>16425254489</v>
      </c>
      <c r="J16" s="151">
        <f t="shared" si="0"/>
        <v>133.1</v>
      </c>
    </row>
    <row r="17" spans="2:10" x14ac:dyDescent="0.25">
      <c r="B17" s="56">
        <v>308</v>
      </c>
      <c r="C17" s="89" t="s">
        <v>25</v>
      </c>
      <c r="D17" s="150">
        <v>31010960</v>
      </c>
      <c r="E17" s="150">
        <v>58989402</v>
      </c>
      <c r="F17" s="150">
        <v>32957907.84</v>
      </c>
      <c r="G17" s="150">
        <v>11018307.83</v>
      </c>
      <c r="H17" s="150">
        <v>35454006</v>
      </c>
      <c r="I17" s="298">
        <v>19251027</v>
      </c>
      <c r="J17" s="151">
        <f t="shared" si="0"/>
        <v>54.3</v>
      </c>
    </row>
    <row r="18" spans="2:10" x14ac:dyDescent="0.25">
      <c r="B18" s="56">
        <v>309</v>
      </c>
      <c r="C18" s="79" t="s">
        <v>258</v>
      </c>
      <c r="D18" s="150">
        <v>5159355</v>
      </c>
      <c r="E18" s="150">
        <v>5667836</v>
      </c>
      <c r="F18" s="150">
        <v>6919819.2800000003</v>
      </c>
      <c r="G18" s="150">
        <v>49470207.219999999</v>
      </c>
      <c r="H18" s="150">
        <v>15471377</v>
      </c>
      <c r="I18" s="298">
        <v>2654000</v>
      </c>
      <c r="J18" s="151">
        <f t="shared" si="0"/>
        <v>17.2</v>
      </c>
    </row>
    <row r="19" spans="2:10" x14ac:dyDescent="0.25">
      <c r="B19" s="56">
        <v>312</v>
      </c>
      <c r="C19" s="89" t="s">
        <v>26</v>
      </c>
      <c r="D19" s="150">
        <v>1062748357</v>
      </c>
      <c r="E19" s="150">
        <v>1747045181</v>
      </c>
      <c r="F19" s="150">
        <v>1191699684.3199999</v>
      </c>
      <c r="G19" s="150">
        <v>946079359.08000004</v>
      </c>
      <c r="H19" s="150">
        <v>1512935373</v>
      </c>
      <c r="I19" s="298">
        <v>1516362990</v>
      </c>
      <c r="J19" s="151">
        <f t="shared" si="0"/>
        <v>100.2</v>
      </c>
    </row>
    <row r="20" spans="2:10" x14ac:dyDescent="0.25">
      <c r="B20" s="56">
        <v>313</v>
      </c>
      <c r="C20" s="89" t="s">
        <v>27</v>
      </c>
      <c r="D20" s="150">
        <v>1663009885</v>
      </c>
      <c r="E20" s="150">
        <v>1300493521</v>
      </c>
      <c r="F20" s="150">
        <v>1218509703.6099999</v>
      </c>
      <c r="G20" s="150">
        <v>1369357378.1500001</v>
      </c>
      <c r="H20" s="150">
        <v>845182717</v>
      </c>
      <c r="I20" s="298">
        <v>1166662273</v>
      </c>
      <c r="J20" s="151">
        <f t="shared" si="0"/>
        <v>138</v>
      </c>
    </row>
    <row r="21" spans="2:10" x14ac:dyDescent="0.25">
      <c r="B21" s="56">
        <v>314</v>
      </c>
      <c r="C21" s="89" t="s">
        <v>28</v>
      </c>
      <c r="D21" s="150">
        <v>7278509144</v>
      </c>
      <c r="E21" s="150">
        <v>2774783005</v>
      </c>
      <c r="F21" s="150">
        <v>3849633341.6399999</v>
      </c>
      <c r="G21" s="150">
        <v>4803916325.4799995</v>
      </c>
      <c r="H21" s="150">
        <v>5633798676</v>
      </c>
      <c r="I21" s="298">
        <v>6055823703</v>
      </c>
      <c r="J21" s="151">
        <f t="shared" si="0"/>
        <v>107.5</v>
      </c>
    </row>
    <row r="22" spans="2:10" x14ac:dyDescent="0.25">
      <c r="B22" s="56">
        <v>315</v>
      </c>
      <c r="C22" s="89" t="s">
        <v>262</v>
      </c>
      <c r="D22" s="150">
        <v>32349398921</v>
      </c>
      <c r="E22" s="150">
        <v>5336575163</v>
      </c>
      <c r="F22" s="150">
        <v>8337306867.1300001</v>
      </c>
      <c r="G22" s="150">
        <v>9765630490.6299992</v>
      </c>
      <c r="H22" s="150">
        <v>10048512852</v>
      </c>
      <c r="I22" s="298">
        <v>11491002338</v>
      </c>
      <c r="J22" s="151">
        <f t="shared" si="0"/>
        <v>114.4</v>
      </c>
    </row>
    <row r="23" spans="2:10" x14ac:dyDescent="0.25">
      <c r="B23" s="56">
        <v>317</v>
      </c>
      <c r="C23" s="79" t="s">
        <v>66</v>
      </c>
      <c r="D23" s="150">
        <v>24896773041</v>
      </c>
      <c r="E23" s="150">
        <v>13196318014</v>
      </c>
      <c r="F23" s="150">
        <v>3760945228.2199998</v>
      </c>
      <c r="G23" s="150">
        <v>17714611624.02</v>
      </c>
      <c r="H23" s="150">
        <v>8664873801</v>
      </c>
      <c r="I23" s="298">
        <v>22895648014</v>
      </c>
      <c r="J23" s="151">
        <f t="shared" si="0"/>
        <v>264.2</v>
      </c>
    </row>
    <row r="24" spans="2:10" x14ac:dyDescent="0.25">
      <c r="B24" s="56">
        <v>321</v>
      </c>
      <c r="C24" s="85" t="s">
        <v>67</v>
      </c>
      <c r="D24" s="150">
        <v>12411364</v>
      </c>
      <c r="E24" s="150">
        <v>6596975</v>
      </c>
      <c r="F24" s="150">
        <v>4034694.24</v>
      </c>
      <c r="G24" s="150">
        <v>8217491.2300000004</v>
      </c>
      <c r="H24" s="150">
        <v>27300000</v>
      </c>
      <c r="I24" s="298">
        <v>29300000</v>
      </c>
      <c r="J24" s="151">
        <f t="shared" si="0"/>
        <v>107.3</v>
      </c>
    </row>
    <row r="25" spans="2:10" x14ac:dyDescent="0.25">
      <c r="B25" s="56">
        <v>322</v>
      </c>
      <c r="C25" s="89" t="s">
        <v>216</v>
      </c>
      <c r="D25" s="150">
        <v>24516269811</v>
      </c>
      <c r="E25" s="150">
        <v>1958407000</v>
      </c>
      <c r="F25" s="150">
        <v>4037931549.9899998</v>
      </c>
      <c r="G25" s="150">
        <v>8886297048.8799992</v>
      </c>
      <c r="H25" s="150">
        <v>4156746599</v>
      </c>
      <c r="I25" s="298">
        <v>11474020992</v>
      </c>
      <c r="J25" s="151">
        <f t="shared" si="0"/>
        <v>276</v>
      </c>
    </row>
    <row r="26" spans="2:10" x14ac:dyDescent="0.25">
      <c r="B26" s="56">
        <v>327</v>
      </c>
      <c r="C26" s="79" t="s">
        <v>217</v>
      </c>
      <c r="D26" s="150">
        <v>45698601614</v>
      </c>
      <c r="E26" s="150">
        <v>33775292398</v>
      </c>
      <c r="F26" s="150">
        <v>31805676845.470001</v>
      </c>
      <c r="G26" s="150">
        <v>32413985043.549999</v>
      </c>
      <c r="H26" s="150">
        <v>48828264801</v>
      </c>
      <c r="I26" s="298">
        <v>47619500688</v>
      </c>
      <c r="J26" s="151">
        <f t="shared" si="0"/>
        <v>97.5</v>
      </c>
    </row>
    <row r="27" spans="2:10" x14ac:dyDescent="0.25">
      <c r="B27" s="56">
        <v>328</v>
      </c>
      <c r="C27" s="85" t="s">
        <v>218</v>
      </c>
      <c r="D27" s="150">
        <v>46297577</v>
      </c>
      <c r="E27" s="150">
        <v>112278281</v>
      </c>
      <c r="F27" s="150">
        <v>28493135.609999999</v>
      </c>
      <c r="G27" s="150">
        <v>23041885.539999999</v>
      </c>
      <c r="H27" s="150">
        <v>48635346</v>
      </c>
      <c r="I27" s="298">
        <v>118800000</v>
      </c>
      <c r="J27" s="151">
        <f t="shared" si="0"/>
        <v>244.3</v>
      </c>
    </row>
    <row r="28" spans="2:10" x14ac:dyDescent="0.25">
      <c r="B28" s="56">
        <v>329</v>
      </c>
      <c r="C28" s="89" t="s">
        <v>263</v>
      </c>
      <c r="D28" s="150">
        <v>10540175218</v>
      </c>
      <c r="E28" s="150">
        <v>4578075601</v>
      </c>
      <c r="F28" s="150">
        <v>9143904140.9400005</v>
      </c>
      <c r="G28" s="150">
        <v>10406475401.08</v>
      </c>
      <c r="H28" s="150">
        <v>9345313158</v>
      </c>
      <c r="I28" s="298">
        <v>9790450716</v>
      </c>
      <c r="J28" s="151">
        <f t="shared" si="0"/>
        <v>104.8</v>
      </c>
    </row>
    <row r="29" spans="2:10" x14ac:dyDescent="0.25">
      <c r="B29" s="57">
        <v>333</v>
      </c>
      <c r="C29" s="89" t="s">
        <v>220</v>
      </c>
      <c r="D29" s="150">
        <v>12475230705</v>
      </c>
      <c r="E29" s="150">
        <v>6150881605</v>
      </c>
      <c r="F29" s="150">
        <v>5632649007.3900003</v>
      </c>
      <c r="G29" s="150">
        <v>13022564070.59</v>
      </c>
      <c r="H29" s="150">
        <v>9740363159</v>
      </c>
      <c r="I29" s="298">
        <v>6898225275</v>
      </c>
      <c r="J29" s="151">
        <f t="shared" si="0"/>
        <v>70.8</v>
      </c>
    </row>
    <row r="30" spans="2:10" x14ac:dyDescent="0.25">
      <c r="B30" s="56">
        <v>334</v>
      </c>
      <c r="C30" s="89" t="s">
        <v>221</v>
      </c>
      <c r="D30" s="150">
        <v>1489554858</v>
      </c>
      <c r="E30" s="150">
        <v>1470831372</v>
      </c>
      <c r="F30" s="150">
        <v>1210439147.98</v>
      </c>
      <c r="G30" s="150">
        <v>2374375799.4200001</v>
      </c>
      <c r="H30" s="150">
        <v>2683473003</v>
      </c>
      <c r="I30" s="298">
        <v>2833991569</v>
      </c>
      <c r="J30" s="151">
        <f t="shared" si="0"/>
        <v>105.6</v>
      </c>
    </row>
    <row r="31" spans="2:10" x14ac:dyDescent="0.25">
      <c r="B31" s="56">
        <v>335</v>
      </c>
      <c r="C31" s="89" t="s">
        <v>222</v>
      </c>
      <c r="D31" s="150">
        <f>3174252446-1</f>
        <v>3174252445</v>
      </c>
      <c r="E31" s="150">
        <v>2921282037</v>
      </c>
      <c r="F31" s="150">
        <v>1599135196.4300001</v>
      </c>
      <c r="G31" s="150">
        <v>2363318314.4899998</v>
      </c>
      <c r="H31" s="150">
        <v>1410000000</v>
      </c>
      <c r="I31" s="298">
        <v>2452299663</v>
      </c>
      <c r="J31" s="151">
        <f t="shared" si="0"/>
        <v>173.9</v>
      </c>
    </row>
    <row r="32" spans="2:10" x14ac:dyDescent="0.25">
      <c r="B32" s="56">
        <v>336</v>
      </c>
      <c r="C32" s="89" t="s">
        <v>223</v>
      </c>
      <c r="D32" s="150">
        <v>466859405</v>
      </c>
      <c r="E32" s="150">
        <v>637818801</v>
      </c>
      <c r="F32" s="150">
        <v>541743048.80999994</v>
      </c>
      <c r="G32" s="150">
        <v>893278858.54999995</v>
      </c>
      <c r="H32" s="150">
        <v>1189235741</v>
      </c>
      <c r="I32" s="298">
        <v>1027263679</v>
      </c>
      <c r="J32" s="151">
        <f t="shared" si="0"/>
        <v>86.4</v>
      </c>
    </row>
    <row r="33" spans="2:10" x14ac:dyDescent="0.25">
      <c r="B33" s="56">
        <v>343</v>
      </c>
      <c r="C33" s="85" t="s">
        <v>225</v>
      </c>
      <c r="D33" s="150">
        <v>15532011</v>
      </c>
      <c r="E33" s="150">
        <v>16515641</v>
      </c>
      <c r="F33" s="150">
        <v>13736903.15</v>
      </c>
      <c r="G33" s="150">
        <v>9940094.4000000004</v>
      </c>
      <c r="H33" s="150">
        <v>23100000</v>
      </c>
      <c r="I33" s="298">
        <v>12500000</v>
      </c>
      <c r="J33" s="151">
        <f t="shared" si="0"/>
        <v>54.1</v>
      </c>
    </row>
    <row r="34" spans="2:10" x14ac:dyDescent="0.25">
      <c r="B34" s="56">
        <v>344</v>
      </c>
      <c r="C34" s="89" t="s">
        <v>226</v>
      </c>
      <c r="D34" s="150">
        <v>7557618</v>
      </c>
      <c r="E34" s="150">
        <v>9419360</v>
      </c>
      <c r="F34" s="150">
        <v>18892488.890000001</v>
      </c>
      <c r="G34" s="150">
        <v>11280920.970000001</v>
      </c>
      <c r="H34" s="150">
        <v>11950000</v>
      </c>
      <c r="I34" s="298">
        <v>16650000</v>
      </c>
      <c r="J34" s="151">
        <f t="shared" si="0"/>
        <v>139.30000000000001</v>
      </c>
    </row>
    <row r="35" spans="2:10" x14ac:dyDescent="0.25">
      <c r="B35" s="56">
        <v>345</v>
      </c>
      <c r="C35" s="89" t="s">
        <v>227</v>
      </c>
      <c r="D35" s="150">
        <v>18064591</v>
      </c>
      <c r="E35" s="150">
        <v>15888380</v>
      </c>
      <c r="F35" s="150">
        <v>85170131.650000006</v>
      </c>
      <c r="G35" s="150">
        <v>54430522.340000004</v>
      </c>
      <c r="H35" s="150">
        <v>145240000</v>
      </c>
      <c r="I35" s="298">
        <v>108373060</v>
      </c>
      <c r="J35" s="151">
        <f t="shared" si="0"/>
        <v>74.599999999999994</v>
      </c>
    </row>
    <row r="36" spans="2:10" x14ac:dyDescent="0.25">
      <c r="B36" s="56">
        <v>346</v>
      </c>
      <c r="C36" s="85" t="s">
        <v>228</v>
      </c>
      <c r="D36" s="150">
        <v>201066783</v>
      </c>
      <c r="E36" s="150">
        <v>171713910</v>
      </c>
      <c r="F36" s="150">
        <v>162044217.84999999</v>
      </c>
      <c r="G36" s="150">
        <v>213942648.81</v>
      </c>
      <c r="H36" s="150">
        <v>217744637</v>
      </c>
      <c r="I36" s="298">
        <v>228878112</v>
      </c>
      <c r="J36" s="151">
        <f t="shared" si="0"/>
        <v>105.1</v>
      </c>
    </row>
    <row r="37" spans="2:10" x14ac:dyDescent="0.25">
      <c r="B37" s="56">
        <v>348</v>
      </c>
      <c r="C37" s="89" t="s">
        <v>229</v>
      </c>
      <c r="D37" s="150">
        <v>3529180</v>
      </c>
      <c r="E37" s="150">
        <v>20940320</v>
      </c>
      <c r="F37" s="150">
        <v>9582004.5999999996</v>
      </c>
      <c r="G37" s="150">
        <v>6834868.0999999996</v>
      </c>
      <c r="H37" s="150">
        <v>15866144</v>
      </c>
      <c r="I37" s="298">
        <v>21142186</v>
      </c>
      <c r="J37" s="151">
        <f t="shared" si="0"/>
        <v>133.30000000000001</v>
      </c>
    </row>
    <row r="38" spans="2:10" x14ac:dyDescent="0.25">
      <c r="B38" s="56">
        <v>349</v>
      </c>
      <c r="C38" s="89" t="s">
        <v>230</v>
      </c>
      <c r="D38" s="150">
        <v>7915094</v>
      </c>
      <c r="E38" s="150">
        <v>5072943</v>
      </c>
      <c r="F38" s="150">
        <v>10858457.880000001</v>
      </c>
      <c r="G38" s="150">
        <v>8171241.0800000001</v>
      </c>
      <c r="H38" s="150">
        <v>5000000</v>
      </c>
      <c r="I38" s="298">
        <v>12935000</v>
      </c>
      <c r="J38" s="151">
        <f t="shared" si="0"/>
        <v>258.7</v>
      </c>
    </row>
    <row r="39" spans="2:10" x14ac:dyDescent="0.25">
      <c r="B39" s="56">
        <v>353</v>
      </c>
      <c r="C39" s="89" t="s">
        <v>231</v>
      </c>
      <c r="D39" s="150">
        <v>7310170</v>
      </c>
      <c r="E39" s="150">
        <v>16274011</v>
      </c>
      <c r="F39" s="150">
        <v>13917043.65</v>
      </c>
      <c r="G39" s="150">
        <v>28181491.489999998</v>
      </c>
      <c r="H39" s="150">
        <v>14142249</v>
      </c>
      <c r="I39" s="298">
        <v>5200000</v>
      </c>
      <c r="J39" s="151">
        <f t="shared" si="0"/>
        <v>36.799999999999997</v>
      </c>
    </row>
    <row r="40" spans="2:10" x14ac:dyDescent="0.25">
      <c r="B40" s="56">
        <v>355</v>
      </c>
      <c r="C40" s="89" t="s">
        <v>232</v>
      </c>
      <c r="D40" s="150">
        <v>3463661</v>
      </c>
      <c r="E40" s="150">
        <v>12242012</v>
      </c>
      <c r="F40" s="150">
        <v>2750596.77</v>
      </c>
      <c r="G40" s="150">
        <v>56600409.740000002</v>
      </c>
      <c r="H40" s="150">
        <v>53400000</v>
      </c>
      <c r="I40" s="298">
        <v>67100000</v>
      </c>
      <c r="J40" s="151">
        <f t="shared" si="0"/>
        <v>125.7</v>
      </c>
    </row>
    <row r="41" spans="2:10" x14ac:dyDescent="0.25">
      <c r="B41" s="56">
        <v>358</v>
      </c>
      <c r="C41" s="89" t="s">
        <v>233</v>
      </c>
      <c r="D41" s="150">
        <v>19528023</v>
      </c>
      <c r="E41" s="150">
        <v>13375056</v>
      </c>
      <c r="F41" s="150">
        <v>32056141.489999998</v>
      </c>
      <c r="G41" s="150">
        <v>54434392.75</v>
      </c>
      <c r="H41" s="150">
        <v>31628000</v>
      </c>
      <c r="I41" s="298">
        <v>34652152</v>
      </c>
      <c r="J41" s="151">
        <f t="shared" si="0"/>
        <v>109.6</v>
      </c>
    </row>
    <row r="42" spans="2:10" x14ac:dyDescent="0.25">
      <c r="B42" s="45">
        <v>359</v>
      </c>
      <c r="C42" s="172" t="s">
        <v>396</v>
      </c>
      <c r="D42" s="150"/>
      <c r="E42" s="150"/>
      <c r="F42" s="150"/>
      <c r="G42" s="150">
        <v>1003738</v>
      </c>
      <c r="H42" s="150">
        <v>900000</v>
      </c>
      <c r="I42" s="298">
        <v>200000</v>
      </c>
      <c r="J42" s="151">
        <f t="shared" si="0"/>
        <v>22.2</v>
      </c>
    </row>
    <row r="43" spans="2:10" x14ac:dyDescent="0.25">
      <c r="B43" s="56" t="s">
        <v>151</v>
      </c>
      <c r="C43" s="85" t="s">
        <v>234</v>
      </c>
      <c r="D43" s="150">
        <v>919054203</v>
      </c>
      <c r="E43" s="150">
        <v>832808015</v>
      </c>
      <c r="F43" s="150">
        <v>989740046</v>
      </c>
      <c r="G43" s="150">
        <v>1113867824</v>
      </c>
      <c r="H43" s="150">
        <v>964290000</v>
      </c>
      <c r="I43" s="298">
        <v>1104835000</v>
      </c>
      <c r="J43" s="151">
        <f t="shared" si="0"/>
        <v>114.6</v>
      </c>
    </row>
    <row r="44" spans="2:10" x14ac:dyDescent="0.25">
      <c r="B44" s="56">
        <v>362</v>
      </c>
      <c r="C44" s="85" t="s">
        <v>872</v>
      </c>
      <c r="D44" s="150"/>
      <c r="E44" s="150"/>
      <c r="F44" s="201"/>
      <c r="G44" s="201"/>
      <c r="H44" s="201">
        <v>0</v>
      </c>
      <c r="I44" s="298">
        <v>4475000</v>
      </c>
      <c r="J44" s="151" t="str">
        <f t="shared" si="0"/>
        <v xml:space="preserve"> </v>
      </c>
    </row>
    <row r="45" spans="2:10" ht="30" x14ac:dyDescent="0.25">
      <c r="B45" s="57">
        <v>371</v>
      </c>
      <c r="C45" s="194" t="s">
        <v>397</v>
      </c>
      <c r="D45" s="170"/>
      <c r="E45" s="170"/>
      <c r="F45" s="170">
        <v>295690</v>
      </c>
      <c r="G45" s="170">
        <v>2039993.54</v>
      </c>
      <c r="H45" s="170">
        <v>2130000</v>
      </c>
      <c r="I45" s="955">
        <v>12010000</v>
      </c>
      <c r="J45" s="359">
        <f t="shared" si="0"/>
        <v>563.79999999999995</v>
      </c>
    </row>
    <row r="46" spans="2:10" x14ac:dyDescent="0.25">
      <c r="B46" s="57" t="s">
        <v>152</v>
      </c>
      <c r="C46" s="79" t="s">
        <v>89</v>
      </c>
      <c r="D46" s="150">
        <v>658349</v>
      </c>
      <c r="E46" s="150">
        <v>1587861</v>
      </c>
      <c r="F46" s="150">
        <v>660757</v>
      </c>
      <c r="G46" s="150">
        <v>942506</v>
      </c>
      <c r="H46" s="150">
        <v>900000</v>
      </c>
      <c r="I46" s="298">
        <v>1100000</v>
      </c>
      <c r="J46" s="151">
        <f t="shared" si="0"/>
        <v>122.2</v>
      </c>
    </row>
    <row r="47" spans="2:10" x14ac:dyDescent="0.25">
      <c r="B47" s="57">
        <v>373</v>
      </c>
      <c r="C47" s="79" t="s">
        <v>398</v>
      </c>
      <c r="D47" s="150"/>
      <c r="E47" s="150"/>
      <c r="F47" s="150">
        <v>2341127.9500000002</v>
      </c>
      <c r="G47" s="150">
        <v>90750</v>
      </c>
      <c r="H47" s="150">
        <v>0</v>
      </c>
      <c r="I47" s="298">
        <v>0</v>
      </c>
      <c r="J47" s="151" t="str">
        <f t="shared" si="0"/>
        <v xml:space="preserve"> </v>
      </c>
    </row>
    <row r="48" spans="2:10" x14ac:dyDescent="0.25">
      <c r="B48" s="56">
        <v>374</v>
      </c>
      <c r="C48" s="89" t="s">
        <v>235</v>
      </c>
      <c r="D48" s="150">
        <f>35906048-1</f>
        <v>35906047</v>
      </c>
      <c r="E48" s="150">
        <v>51564023</v>
      </c>
      <c r="F48" s="150">
        <v>126200780.25</v>
      </c>
      <c r="G48" s="150">
        <v>147741582.66</v>
      </c>
      <c r="H48" s="150">
        <v>238976905</v>
      </c>
      <c r="I48" s="298">
        <v>148020000</v>
      </c>
      <c r="J48" s="151">
        <f t="shared" si="0"/>
        <v>61.9</v>
      </c>
    </row>
    <row r="49" spans="2:11" x14ac:dyDescent="0.25">
      <c r="B49" s="56">
        <v>375</v>
      </c>
      <c r="C49" s="89" t="s">
        <v>236</v>
      </c>
      <c r="D49" s="150">
        <v>32083225</v>
      </c>
      <c r="E49" s="150">
        <v>25066729</v>
      </c>
      <c r="F49" s="150">
        <v>41083238.57</v>
      </c>
      <c r="G49" s="150">
        <v>14797693.439999999</v>
      </c>
      <c r="H49" s="150">
        <v>40669000</v>
      </c>
      <c r="I49" s="298">
        <v>25421000</v>
      </c>
      <c r="J49" s="151">
        <f t="shared" si="0"/>
        <v>62.5</v>
      </c>
    </row>
    <row r="50" spans="2:11" x14ac:dyDescent="0.25">
      <c r="B50" s="56">
        <v>376</v>
      </c>
      <c r="C50" s="89" t="s">
        <v>63</v>
      </c>
      <c r="D50" s="150">
        <v>5950359</v>
      </c>
      <c r="E50" s="150">
        <v>5579499</v>
      </c>
      <c r="F50" s="150">
        <v>21720678.5</v>
      </c>
      <c r="G50" s="150">
        <v>4874235.9800000004</v>
      </c>
      <c r="H50" s="150">
        <v>5950000</v>
      </c>
      <c r="I50" s="298">
        <v>10000000</v>
      </c>
      <c r="J50" s="151">
        <f t="shared" si="0"/>
        <v>168.1</v>
      </c>
    </row>
    <row r="51" spans="2:11" x14ac:dyDescent="0.25">
      <c r="B51" s="56">
        <v>377</v>
      </c>
      <c r="C51" s="90" t="s">
        <v>168</v>
      </c>
      <c r="D51" s="150">
        <v>11300325</v>
      </c>
      <c r="E51" s="150">
        <v>1401082</v>
      </c>
      <c r="F51" s="150">
        <v>8311532.46</v>
      </c>
      <c r="G51" s="150">
        <v>476658.06</v>
      </c>
      <c r="H51" s="150">
        <v>7867366</v>
      </c>
      <c r="I51" s="298">
        <v>300000</v>
      </c>
      <c r="J51" s="151">
        <f t="shared" si="0"/>
        <v>3.8</v>
      </c>
    </row>
    <row r="52" spans="2:11" ht="30" x14ac:dyDescent="0.25">
      <c r="B52" s="44">
        <v>378</v>
      </c>
      <c r="C52" s="79" t="s">
        <v>405</v>
      </c>
      <c r="D52" s="170"/>
      <c r="E52" s="170"/>
      <c r="F52" s="170">
        <v>20938457.829999998</v>
      </c>
      <c r="G52" s="170">
        <v>105942776.52</v>
      </c>
      <c r="H52" s="170">
        <v>76701465</v>
      </c>
      <c r="I52" s="955">
        <v>97751465</v>
      </c>
      <c r="J52" s="359">
        <f t="shared" si="0"/>
        <v>127.4</v>
      </c>
    </row>
    <row r="53" spans="2:11" x14ac:dyDescent="0.25">
      <c r="B53" s="58">
        <v>381</v>
      </c>
      <c r="C53" s="89" t="s">
        <v>271</v>
      </c>
      <c r="D53" s="150">
        <v>18272527</v>
      </c>
      <c r="E53" s="150">
        <v>27521198</v>
      </c>
      <c r="F53" s="150">
        <v>13314983.949999999</v>
      </c>
      <c r="G53" s="150">
        <v>34119394.829999998</v>
      </c>
      <c r="H53" s="150">
        <v>322350000</v>
      </c>
      <c r="I53" s="298">
        <v>112070000</v>
      </c>
      <c r="J53" s="151">
        <f t="shared" si="0"/>
        <v>34.799999999999997</v>
      </c>
    </row>
    <row r="54" spans="2:11" x14ac:dyDescent="0.25">
      <c r="B54" s="56">
        <v>396</v>
      </c>
      <c r="C54" s="89" t="s">
        <v>237</v>
      </c>
      <c r="D54" s="150">
        <v>0</v>
      </c>
      <c r="E54" s="150">
        <v>0</v>
      </c>
      <c r="F54" s="150"/>
      <c r="G54" s="150"/>
      <c r="H54" s="150">
        <v>0</v>
      </c>
      <c r="I54" s="298">
        <v>0</v>
      </c>
      <c r="J54" s="151" t="str">
        <f t="shared" si="0"/>
        <v xml:space="preserve"> </v>
      </c>
    </row>
    <row r="55" spans="2:11" x14ac:dyDescent="0.25">
      <c r="B55" s="56">
        <v>397</v>
      </c>
      <c r="C55" s="89" t="s">
        <v>238</v>
      </c>
      <c r="D55" s="150">
        <v>92000000</v>
      </c>
      <c r="E55" s="150">
        <v>148265806</v>
      </c>
      <c r="F55" s="150">
        <v>60916282.490000002</v>
      </c>
      <c r="G55" s="150">
        <v>0</v>
      </c>
      <c r="H55" s="150">
        <v>100000000</v>
      </c>
      <c r="I55" s="298">
        <v>185000000</v>
      </c>
      <c r="J55" s="151">
        <f t="shared" si="0"/>
        <v>185</v>
      </c>
    </row>
    <row r="56" spans="2:11" ht="15.75" thickBot="1" x14ac:dyDescent="0.3">
      <c r="B56" s="59">
        <v>398</v>
      </c>
      <c r="C56" s="78" t="s">
        <v>239</v>
      </c>
      <c r="D56" s="152">
        <v>3838812005</v>
      </c>
      <c r="E56" s="152">
        <v>1851069856</v>
      </c>
      <c r="F56" s="152">
        <v>808111649.75</v>
      </c>
      <c r="G56" s="152">
        <v>1152967563.79</v>
      </c>
      <c r="H56" s="152">
        <v>2443265000</v>
      </c>
      <c r="I56" s="298">
        <v>1121951461</v>
      </c>
      <c r="J56" s="151">
        <f t="shared" si="0"/>
        <v>45.9</v>
      </c>
    </row>
    <row r="57" spans="2:11" ht="15.75" thickBot="1" x14ac:dyDescent="0.3">
      <c r="B57" s="60"/>
      <c r="C57" s="91" t="s">
        <v>240</v>
      </c>
      <c r="D57" s="154">
        <f t="shared" ref="D57:I57" si="1">SUM(D10:D56)</f>
        <v>175659227004</v>
      </c>
      <c r="E57" s="154">
        <f t="shared" si="1"/>
        <v>84273709365</v>
      </c>
      <c r="F57" s="154">
        <f t="shared" si="1"/>
        <v>81745740307.01001</v>
      </c>
      <c r="G57" s="154">
        <f t="shared" si="1"/>
        <v>116456009900.75</v>
      </c>
      <c r="H57" s="153">
        <f t="shared" si="1"/>
        <v>122270216428</v>
      </c>
      <c r="I57" s="324">
        <f t="shared" si="1"/>
        <v>146180524937</v>
      </c>
      <c r="J57" s="323">
        <f t="shared" si="0"/>
        <v>119.6</v>
      </c>
      <c r="K57" s="176"/>
    </row>
    <row r="58" spans="2:11" ht="15.75" thickTop="1" x14ac:dyDescent="0.25">
      <c r="C58" s="46"/>
      <c r="D58" s="54"/>
      <c r="E58" s="54"/>
      <c r="F58" s="54"/>
      <c r="G58" s="54"/>
      <c r="H58" s="65"/>
      <c r="I58" s="65"/>
    </row>
    <row r="59" spans="2:11" s="46" customFormat="1" x14ac:dyDescent="0.25"/>
    <row r="60" spans="2:11" s="46" customFormat="1" x14ac:dyDescent="0.25">
      <c r="H60" s="301"/>
      <c r="I60" s="301"/>
    </row>
    <row r="61" spans="2:11" s="46" customFormat="1" x14ac:dyDescent="0.25"/>
    <row r="62" spans="2:11" s="46" customFormat="1" x14ac:dyDescent="0.25"/>
    <row r="63" spans="2:11" s="46" customFormat="1" x14ac:dyDescent="0.25"/>
    <row r="64" spans="2:11" s="46" customFormat="1" x14ac:dyDescent="0.25"/>
    <row r="65" s="46" customFormat="1" x14ac:dyDescent="0.25"/>
    <row r="66" s="46" customFormat="1" x14ac:dyDescent="0.25"/>
    <row r="67" s="46" customFormat="1" x14ac:dyDescent="0.25"/>
    <row r="68" s="46" customFormat="1" x14ac:dyDescent="0.25"/>
    <row r="69" s="46" customFormat="1" x14ac:dyDescent="0.25"/>
    <row r="70" s="46" customFormat="1" x14ac:dyDescent="0.25"/>
    <row r="71" s="46" customFormat="1" x14ac:dyDescent="0.25"/>
    <row r="72" s="46" customFormat="1" x14ac:dyDescent="0.25"/>
    <row r="73" s="46" customFormat="1" x14ac:dyDescent="0.25"/>
    <row r="74" s="46" customFormat="1" x14ac:dyDescent="0.25"/>
    <row r="75" s="46" customFormat="1" x14ac:dyDescent="0.25"/>
    <row r="76" s="46" customFormat="1" x14ac:dyDescent="0.25"/>
    <row r="77" s="46" customFormat="1" x14ac:dyDescent="0.25"/>
    <row r="78" s="46" customFormat="1" x14ac:dyDescent="0.25"/>
    <row r="79" s="46" customFormat="1" x14ac:dyDescent="0.25"/>
    <row r="80" s="46" customFormat="1" x14ac:dyDescent="0.25"/>
    <row r="81" s="46" customFormat="1" x14ac:dyDescent="0.25"/>
    <row r="82" s="46" customFormat="1" x14ac:dyDescent="0.25"/>
    <row r="83" s="46" customFormat="1" x14ac:dyDescent="0.25"/>
    <row r="84" s="46" customFormat="1" x14ac:dyDescent="0.25"/>
    <row r="85" s="46" customFormat="1" x14ac:dyDescent="0.25"/>
    <row r="86" s="46" customFormat="1" x14ac:dyDescent="0.25"/>
    <row r="87" s="46" customFormat="1" x14ac:dyDescent="0.25"/>
    <row r="88" s="46" customFormat="1" x14ac:dyDescent="0.25"/>
    <row r="89" s="46" customFormat="1" x14ac:dyDescent="0.25"/>
    <row r="90" s="46" customFormat="1" x14ac:dyDescent="0.25"/>
    <row r="91" s="46" customFormat="1" x14ac:dyDescent="0.25"/>
    <row r="92" s="46" customFormat="1" x14ac:dyDescent="0.25"/>
    <row r="93" s="46" customFormat="1" x14ac:dyDescent="0.25"/>
    <row r="94" s="46" customFormat="1" x14ac:dyDescent="0.25"/>
    <row r="95" s="46" customFormat="1" x14ac:dyDescent="0.25"/>
    <row r="96" s="46" customFormat="1" x14ac:dyDescent="0.25"/>
    <row r="97" s="46" customFormat="1" x14ac:dyDescent="0.25"/>
    <row r="98" s="46" customFormat="1" x14ac:dyDescent="0.25"/>
    <row r="99" s="46" customFormat="1" x14ac:dyDescent="0.25"/>
    <row r="100" s="46" customFormat="1" x14ac:dyDescent="0.25"/>
    <row r="101" s="46" customFormat="1" x14ac:dyDescent="0.25"/>
    <row r="102" s="46" customFormat="1" x14ac:dyDescent="0.25"/>
    <row r="103" s="46" customFormat="1" x14ac:dyDescent="0.25"/>
    <row r="104" s="46" customFormat="1" x14ac:dyDescent="0.25"/>
    <row r="105" s="46" customFormat="1" x14ac:dyDescent="0.25"/>
    <row r="106" s="46" customFormat="1" x14ac:dyDescent="0.25"/>
    <row r="107" s="46" customFormat="1" x14ac:dyDescent="0.25"/>
    <row r="108" s="46" customFormat="1" x14ac:dyDescent="0.25"/>
    <row r="109" s="46" customFormat="1" x14ac:dyDescent="0.25"/>
    <row r="110" s="46" customFormat="1" x14ac:dyDescent="0.25"/>
    <row r="111" s="46" customFormat="1" x14ac:dyDescent="0.25"/>
    <row r="112" s="46" customFormat="1" x14ac:dyDescent="0.25"/>
    <row r="113" s="46" customFormat="1" x14ac:dyDescent="0.25"/>
    <row r="114" s="46" customFormat="1" x14ac:dyDescent="0.25"/>
    <row r="115" s="46" customFormat="1" x14ac:dyDescent="0.25"/>
    <row r="116" s="46" customFormat="1" x14ac:dyDescent="0.25"/>
    <row r="117" s="46" customFormat="1" x14ac:dyDescent="0.25"/>
    <row r="118" s="46" customFormat="1" x14ac:dyDescent="0.25"/>
    <row r="119" s="46" customFormat="1" x14ac:dyDescent="0.25"/>
    <row r="120" s="46" customFormat="1" x14ac:dyDescent="0.25"/>
    <row r="121" s="46" customFormat="1" x14ac:dyDescent="0.25"/>
    <row r="122" s="46" customFormat="1" x14ac:dyDescent="0.25"/>
    <row r="123" s="46" customFormat="1" x14ac:dyDescent="0.25"/>
    <row r="124" s="46" customFormat="1" x14ac:dyDescent="0.25"/>
    <row r="125" s="46" customFormat="1" x14ac:dyDescent="0.25"/>
    <row r="126" s="46" customFormat="1" x14ac:dyDescent="0.25"/>
    <row r="127" s="46" customFormat="1" x14ac:dyDescent="0.25"/>
    <row r="128" s="46" customFormat="1" x14ac:dyDescent="0.25"/>
    <row r="129" s="46" customFormat="1" x14ac:dyDescent="0.25"/>
    <row r="130" s="46" customFormat="1" x14ac:dyDescent="0.25"/>
    <row r="131" s="46" customFormat="1" x14ac:dyDescent="0.25"/>
    <row r="132" s="46" customFormat="1" x14ac:dyDescent="0.25"/>
    <row r="133" s="46" customFormat="1" x14ac:dyDescent="0.25"/>
    <row r="134" s="46" customFormat="1" x14ac:dyDescent="0.25"/>
    <row r="135" s="46" customFormat="1" x14ac:dyDescent="0.25"/>
    <row r="136" s="46" customFormat="1" x14ac:dyDescent="0.25"/>
    <row r="137" s="46" customFormat="1" x14ac:dyDescent="0.25"/>
    <row r="138" s="46" customFormat="1" x14ac:dyDescent="0.25"/>
    <row r="139" s="46" customFormat="1" x14ac:dyDescent="0.25"/>
    <row r="140" s="46" customFormat="1" x14ac:dyDescent="0.25"/>
    <row r="141" s="46" customFormat="1" x14ac:dyDescent="0.25"/>
    <row r="142" s="46" customFormat="1" x14ac:dyDescent="0.25"/>
    <row r="143" s="46" customFormat="1" x14ac:dyDescent="0.25"/>
    <row r="144" s="46" customFormat="1" x14ac:dyDescent="0.25"/>
    <row r="145" s="46" customFormat="1" x14ac:dyDescent="0.25"/>
    <row r="146" s="46" customFormat="1" x14ac:dyDescent="0.25"/>
    <row r="147" s="46" customFormat="1" x14ac:dyDescent="0.25"/>
    <row r="148" s="46" customFormat="1" x14ac:dyDescent="0.25"/>
    <row r="149" s="46" customFormat="1" x14ac:dyDescent="0.25"/>
    <row r="150" s="46" customFormat="1" x14ac:dyDescent="0.25"/>
    <row r="151" s="46" customFormat="1" x14ac:dyDescent="0.25"/>
    <row r="152" s="46" customFormat="1" x14ac:dyDescent="0.25"/>
    <row r="153" s="46" customFormat="1" x14ac:dyDescent="0.25"/>
    <row r="154" s="46" customFormat="1" x14ac:dyDescent="0.25"/>
    <row r="155" s="46" customFormat="1" x14ac:dyDescent="0.25"/>
    <row r="156" s="46" customFormat="1" x14ac:dyDescent="0.25"/>
    <row r="157" s="46" customFormat="1" x14ac:dyDescent="0.25"/>
    <row r="158" s="46" customFormat="1" x14ac:dyDescent="0.25"/>
    <row r="159" s="46" customFormat="1" x14ac:dyDescent="0.25"/>
    <row r="160" s="46" customFormat="1" x14ac:dyDescent="0.25"/>
    <row r="161" s="46" customFormat="1" x14ac:dyDescent="0.25"/>
    <row r="162" s="46" customFormat="1" x14ac:dyDescent="0.25"/>
    <row r="163" s="46" customFormat="1" x14ac:dyDescent="0.25"/>
    <row r="164" s="46" customFormat="1" x14ac:dyDescent="0.25"/>
    <row r="165" s="46" customFormat="1" x14ac:dyDescent="0.25"/>
    <row r="166" s="46" customFormat="1" x14ac:dyDescent="0.25"/>
    <row r="167" s="46" customFormat="1" x14ac:dyDescent="0.25"/>
    <row r="168" s="46" customFormat="1" x14ac:dyDescent="0.25"/>
    <row r="169" s="46" customFormat="1" x14ac:dyDescent="0.25"/>
    <row r="170" s="46" customFormat="1" x14ac:dyDescent="0.25"/>
    <row r="171" s="46" customFormat="1" x14ac:dyDescent="0.25"/>
    <row r="172" s="46" customFormat="1" x14ac:dyDescent="0.25"/>
    <row r="173" s="46" customFormat="1" x14ac:dyDescent="0.25"/>
    <row r="174" s="46" customFormat="1" x14ac:dyDescent="0.25"/>
    <row r="175" s="46" customFormat="1" x14ac:dyDescent="0.25"/>
    <row r="176" s="46" customFormat="1" x14ac:dyDescent="0.25"/>
    <row r="177" s="46" customFormat="1" x14ac:dyDescent="0.25"/>
    <row r="178" s="46" customFormat="1" x14ac:dyDescent="0.25"/>
    <row r="179" s="46" customFormat="1" x14ac:dyDescent="0.25"/>
    <row r="180" s="46" customFormat="1" x14ac:dyDescent="0.25"/>
    <row r="181" s="46" customFormat="1" x14ac:dyDescent="0.25"/>
    <row r="182" s="46" customFormat="1" x14ac:dyDescent="0.25"/>
    <row r="183" s="46" customFormat="1" x14ac:dyDescent="0.25"/>
    <row r="184" s="46" customFormat="1" x14ac:dyDescent="0.25"/>
    <row r="185" s="46" customFormat="1" x14ac:dyDescent="0.25"/>
    <row r="186" s="46" customFormat="1" x14ac:dyDescent="0.25"/>
    <row r="187" s="46" customFormat="1" x14ac:dyDescent="0.25"/>
    <row r="188" s="46" customFormat="1" x14ac:dyDescent="0.25"/>
    <row r="189" s="46" customFormat="1" x14ac:dyDescent="0.25"/>
    <row r="190" s="46" customFormat="1" x14ac:dyDescent="0.25"/>
    <row r="191" s="46" customFormat="1" x14ac:dyDescent="0.25"/>
    <row r="192" s="46" customFormat="1" x14ac:dyDescent="0.25"/>
    <row r="193" s="46" customFormat="1" x14ac:dyDescent="0.25"/>
    <row r="194" s="46" customFormat="1" x14ac:dyDescent="0.25"/>
    <row r="195" s="46" customFormat="1" x14ac:dyDescent="0.25"/>
    <row r="196" s="46" customFormat="1" x14ac:dyDescent="0.25"/>
    <row r="197" s="46" customFormat="1" x14ac:dyDescent="0.25"/>
    <row r="198" s="46" customFormat="1" x14ac:dyDescent="0.25"/>
    <row r="199" s="46" customFormat="1" x14ac:dyDescent="0.25"/>
    <row r="200" s="46" customFormat="1" x14ac:dyDescent="0.25"/>
    <row r="201" s="46" customFormat="1" x14ac:dyDescent="0.25"/>
    <row r="202" s="46" customFormat="1" x14ac:dyDescent="0.25"/>
    <row r="203" s="46" customFormat="1" x14ac:dyDescent="0.25"/>
    <row r="204" s="46" customFormat="1" x14ac:dyDescent="0.25"/>
    <row r="205" s="46" customFormat="1" x14ac:dyDescent="0.25"/>
    <row r="206" s="46" customFormat="1" x14ac:dyDescent="0.25"/>
    <row r="207" s="46" customFormat="1" x14ac:dyDescent="0.25"/>
    <row r="208" s="46" customFormat="1" x14ac:dyDescent="0.25"/>
    <row r="209" s="46" customFormat="1" x14ac:dyDescent="0.25"/>
    <row r="210" s="46" customFormat="1" x14ac:dyDescent="0.25"/>
    <row r="211" s="46" customFormat="1" x14ac:dyDescent="0.25"/>
    <row r="212" s="46" customFormat="1" x14ac:dyDescent="0.25"/>
    <row r="213" s="46" customFormat="1" x14ac:dyDescent="0.25"/>
    <row r="214" s="46" customFormat="1" x14ac:dyDescent="0.25"/>
    <row r="215" s="46" customFormat="1" x14ac:dyDescent="0.25"/>
    <row r="216" s="46" customFormat="1" x14ac:dyDescent="0.25"/>
    <row r="217" s="46" customFormat="1" x14ac:dyDescent="0.25"/>
    <row r="218" s="46" customFormat="1" x14ac:dyDescent="0.25"/>
    <row r="219" s="46" customFormat="1" x14ac:dyDescent="0.25"/>
    <row r="220" s="46" customFormat="1" x14ac:dyDescent="0.25"/>
    <row r="221" s="46" customFormat="1" x14ac:dyDescent="0.25"/>
    <row r="222" s="46" customFormat="1" x14ac:dyDescent="0.25"/>
    <row r="223" s="46" customFormat="1" x14ac:dyDescent="0.25"/>
    <row r="224" s="46" customFormat="1" x14ac:dyDescent="0.25"/>
    <row r="225" s="46" customFormat="1" x14ac:dyDescent="0.25"/>
    <row r="226" s="46" customFormat="1" x14ac:dyDescent="0.25"/>
    <row r="227" s="46" customFormat="1" x14ac:dyDescent="0.25"/>
    <row r="228" s="46" customFormat="1" x14ac:dyDescent="0.25"/>
    <row r="229" s="46" customFormat="1" x14ac:dyDescent="0.25"/>
    <row r="230" s="46" customFormat="1" x14ac:dyDescent="0.25"/>
    <row r="231" s="46" customFormat="1" x14ac:dyDescent="0.25"/>
    <row r="232" s="46" customFormat="1" x14ac:dyDescent="0.25"/>
    <row r="233" s="46" customFormat="1" x14ac:dyDescent="0.25"/>
    <row r="234" s="46" customFormat="1" x14ac:dyDescent="0.25"/>
    <row r="235" s="46" customFormat="1" x14ac:dyDescent="0.25"/>
    <row r="236" s="46" customFormat="1" x14ac:dyDescent="0.25"/>
    <row r="237" s="46" customFormat="1" x14ac:dyDescent="0.25"/>
    <row r="238" s="46" customFormat="1" x14ac:dyDescent="0.25"/>
    <row r="239" s="46" customFormat="1" x14ac:dyDescent="0.25"/>
    <row r="240" s="46" customFormat="1" x14ac:dyDescent="0.25"/>
    <row r="241" s="46" customFormat="1" x14ac:dyDescent="0.25"/>
    <row r="242" s="46" customFormat="1" x14ac:dyDescent="0.25"/>
    <row r="243" s="46" customFormat="1" x14ac:dyDescent="0.25"/>
    <row r="244" s="46" customFormat="1" x14ac:dyDescent="0.25"/>
    <row r="245" s="46" customFormat="1" x14ac:dyDescent="0.25"/>
    <row r="246" s="46" customFormat="1" x14ac:dyDescent="0.25"/>
    <row r="247" s="46" customFormat="1" x14ac:dyDescent="0.25"/>
    <row r="248" s="46" customFormat="1" x14ac:dyDescent="0.25"/>
    <row r="249" s="46" customFormat="1" x14ac:dyDescent="0.25"/>
    <row r="250" s="46" customFormat="1" x14ac:dyDescent="0.25"/>
    <row r="251" s="46" customFormat="1" x14ac:dyDescent="0.25"/>
    <row r="252" s="46" customFormat="1" x14ac:dyDescent="0.25"/>
    <row r="253" s="46" customFormat="1" x14ac:dyDescent="0.25"/>
    <row r="254" s="46" customFormat="1" x14ac:dyDescent="0.25"/>
    <row r="255" s="46" customFormat="1" x14ac:dyDescent="0.25"/>
    <row r="256" s="46" customFormat="1" x14ac:dyDescent="0.25"/>
    <row r="257" s="46" customFormat="1" x14ac:dyDescent="0.25"/>
    <row r="258" s="46" customFormat="1" x14ac:dyDescent="0.25"/>
    <row r="259" s="46" customFormat="1" x14ac:dyDescent="0.25"/>
    <row r="260" s="46" customFormat="1" x14ac:dyDescent="0.25"/>
    <row r="261" s="46" customFormat="1" x14ac:dyDescent="0.25"/>
    <row r="262" s="46" customFormat="1" x14ac:dyDescent="0.25"/>
    <row r="263" s="46" customFormat="1" x14ac:dyDescent="0.25"/>
    <row r="264" s="46" customFormat="1" x14ac:dyDescent="0.25"/>
    <row r="265" s="46" customFormat="1" x14ac:dyDescent="0.25"/>
    <row r="266" s="46" customFormat="1" x14ac:dyDescent="0.25"/>
    <row r="267" s="46" customFormat="1" x14ac:dyDescent="0.25"/>
    <row r="268" s="46" customFormat="1" x14ac:dyDescent="0.25"/>
    <row r="269" s="46" customFormat="1" x14ac:dyDescent="0.25"/>
    <row r="270" s="46" customFormat="1" x14ac:dyDescent="0.25"/>
    <row r="271" s="46" customFormat="1" x14ac:dyDescent="0.25"/>
    <row r="272" s="46" customFormat="1" x14ac:dyDescent="0.25"/>
    <row r="273" s="46" customFormat="1" x14ac:dyDescent="0.25"/>
    <row r="274" s="46" customFormat="1" x14ac:dyDescent="0.25"/>
    <row r="275" s="46" customFormat="1" x14ac:dyDescent="0.25"/>
    <row r="276" s="46" customFormat="1" x14ac:dyDescent="0.25"/>
    <row r="277" s="46" customFormat="1" x14ac:dyDescent="0.25"/>
    <row r="278" s="46" customFormat="1" x14ac:dyDescent="0.25"/>
    <row r="279" s="46" customFormat="1" x14ac:dyDescent="0.25"/>
    <row r="280" s="46" customFormat="1" x14ac:dyDescent="0.25"/>
    <row r="281" s="46" customFormat="1" x14ac:dyDescent="0.25"/>
    <row r="282" s="46" customFormat="1" x14ac:dyDescent="0.25"/>
    <row r="283" s="46" customFormat="1" x14ac:dyDescent="0.25"/>
    <row r="284" s="46" customFormat="1" x14ac:dyDescent="0.25"/>
    <row r="285" s="46" customFormat="1" x14ac:dyDescent="0.25"/>
    <row r="286" s="46" customFormat="1" x14ac:dyDescent="0.25"/>
    <row r="287" s="46" customFormat="1" x14ac:dyDescent="0.25"/>
    <row r="288" s="46" customFormat="1" x14ac:dyDescent="0.25"/>
    <row r="289" s="46" customFormat="1" x14ac:dyDescent="0.25"/>
    <row r="290" s="46" customFormat="1" x14ac:dyDescent="0.25"/>
    <row r="291" s="46" customFormat="1" x14ac:dyDescent="0.25"/>
    <row r="292" s="46" customFormat="1" x14ac:dyDescent="0.25"/>
    <row r="293" s="46" customFormat="1" x14ac:dyDescent="0.25"/>
    <row r="294" s="46" customFormat="1" x14ac:dyDescent="0.25"/>
    <row r="295" s="46" customFormat="1" x14ac:dyDescent="0.25"/>
    <row r="296" s="46" customFormat="1" x14ac:dyDescent="0.25"/>
    <row r="297" s="46" customFormat="1" x14ac:dyDescent="0.25"/>
    <row r="298" s="46" customFormat="1" x14ac:dyDescent="0.25"/>
    <row r="299" s="46" customFormat="1" x14ac:dyDescent="0.25"/>
    <row r="300" s="46" customFormat="1" x14ac:dyDescent="0.25"/>
    <row r="301" s="46" customFormat="1" x14ac:dyDescent="0.25"/>
    <row r="302" s="46" customFormat="1" x14ac:dyDescent="0.25"/>
    <row r="303" s="46" customFormat="1" x14ac:dyDescent="0.25"/>
    <row r="304" s="46" customFormat="1" x14ac:dyDescent="0.25"/>
    <row r="305" s="46" customFormat="1" x14ac:dyDescent="0.25"/>
    <row r="306" s="46" customFormat="1" x14ac:dyDescent="0.25"/>
    <row r="307" s="46" customFormat="1" x14ac:dyDescent="0.25"/>
    <row r="308" s="46" customFormat="1" x14ac:dyDescent="0.25"/>
    <row r="309" s="46" customFormat="1" x14ac:dyDescent="0.25"/>
    <row r="310" s="46" customFormat="1" x14ac:dyDescent="0.25"/>
    <row r="311" s="46" customFormat="1" x14ac:dyDescent="0.25"/>
    <row r="312" s="46" customFormat="1" x14ac:dyDescent="0.25"/>
    <row r="313" s="46" customFormat="1" x14ac:dyDescent="0.25"/>
    <row r="314" s="46" customFormat="1" x14ac:dyDescent="0.25"/>
    <row r="315" s="46" customFormat="1" x14ac:dyDescent="0.25"/>
    <row r="316" s="46" customFormat="1" x14ac:dyDescent="0.25"/>
    <row r="317" s="46" customFormat="1" x14ac:dyDescent="0.25"/>
    <row r="318" s="46" customFormat="1" x14ac:dyDescent="0.25"/>
    <row r="319" s="46" customFormat="1" x14ac:dyDescent="0.25"/>
    <row r="320" s="46" customFormat="1" x14ac:dyDescent="0.25"/>
    <row r="321" s="46" customFormat="1" x14ac:dyDescent="0.25"/>
    <row r="322" s="46" customFormat="1" x14ac:dyDescent="0.25"/>
    <row r="323" s="46" customFormat="1" x14ac:dyDescent="0.25"/>
    <row r="324" s="46" customFormat="1" x14ac:dyDescent="0.25"/>
    <row r="325" s="46" customFormat="1" x14ac:dyDescent="0.25"/>
    <row r="326" s="46" customFormat="1" x14ac:dyDescent="0.25"/>
    <row r="327" s="46" customFormat="1" x14ac:dyDescent="0.25"/>
    <row r="328" s="46" customFormat="1" x14ac:dyDescent="0.25"/>
    <row r="329" s="46" customFormat="1" x14ac:dyDescent="0.25"/>
    <row r="330" s="46" customFormat="1" x14ac:dyDescent="0.25"/>
    <row r="331" s="46" customFormat="1" x14ac:dyDescent="0.25"/>
    <row r="332" s="46" customFormat="1" x14ac:dyDescent="0.25"/>
    <row r="333" s="46" customFormat="1" x14ac:dyDescent="0.25"/>
    <row r="334" s="46" customFormat="1" x14ac:dyDescent="0.25"/>
    <row r="335" s="46" customFormat="1" x14ac:dyDescent="0.25"/>
    <row r="336" s="46" customFormat="1" x14ac:dyDescent="0.25"/>
    <row r="337" s="46" customFormat="1" x14ac:dyDescent="0.25"/>
    <row r="338" s="46" customFormat="1" x14ac:dyDescent="0.25"/>
    <row r="339" s="46" customFormat="1" x14ac:dyDescent="0.25"/>
    <row r="340" s="46" customFormat="1" x14ac:dyDescent="0.25"/>
    <row r="341" s="46" customFormat="1" x14ac:dyDescent="0.25"/>
    <row r="342" s="46" customFormat="1" x14ac:dyDescent="0.25"/>
    <row r="343" s="46" customFormat="1" x14ac:dyDescent="0.25"/>
    <row r="344" s="46" customFormat="1" x14ac:dyDescent="0.25"/>
    <row r="345" s="46" customFormat="1" x14ac:dyDescent="0.25"/>
    <row r="346" s="46" customFormat="1" x14ac:dyDescent="0.25"/>
    <row r="347" s="46" customFormat="1" x14ac:dyDescent="0.25"/>
    <row r="348" s="46" customFormat="1" x14ac:dyDescent="0.25"/>
    <row r="349" s="46" customFormat="1" x14ac:dyDescent="0.25"/>
    <row r="350" s="46" customFormat="1" x14ac:dyDescent="0.25"/>
    <row r="351" s="46" customFormat="1" x14ac:dyDescent="0.25"/>
    <row r="352" s="46" customFormat="1" x14ac:dyDescent="0.25"/>
    <row r="353" s="46" customFormat="1" x14ac:dyDescent="0.25"/>
    <row r="354" s="46" customFormat="1" x14ac:dyDescent="0.25"/>
    <row r="355" s="46" customFormat="1" x14ac:dyDescent="0.25"/>
    <row r="356" s="46" customFormat="1" x14ac:dyDescent="0.25"/>
    <row r="357" s="46" customFormat="1" x14ac:dyDescent="0.25"/>
    <row r="358" s="46" customFormat="1" x14ac:dyDescent="0.25"/>
    <row r="359" s="46" customFormat="1" x14ac:dyDescent="0.25"/>
    <row r="360" s="46" customFormat="1" x14ac:dyDescent="0.25"/>
    <row r="361" s="46" customFormat="1" x14ac:dyDescent="0.25"/>
    <row r="362" s="46" customFormat="1" x14ac:dyDescent="0.25"/>
    <row r="363" s="46" customFormat="1" x14ac:dyDescent="0.25"/>
    <row r="364" s="46" customFormat="1" x14ac:dyDescent="0.25"/>
    <row r="365" s="46" customFormat="1" x14ac:dyDescent="0.25"/>
    <row r="366" s="46" customFormat="1" x14ac:dyDescent="0.25"/>
    <row r="367" s="46" customFormat="1" x14ac:dyDescent="0.25"/>
    <row r="368" s="46" customFormat="1" x14ac:dyDescent="0.25"/>
    <row r="369" s="46" customFormat="1" x14ac:dyDescent="0.25"/>
    <row r="370" s="46" customFormat="1" x14ac:dyDescent="0.25"/>
    <row r="371" s="46" customFormat="1" x14ac:dyDescent="0.25"/>
    <row r="372" s="46" customFormat="1" x14ac:dyDescent="0.25"/>
    <row r="373" s="46" customFormat="1" x14ac:dyDescent="0.25"/>
    <row r="374" s="46" customFormat="1" x14ac:dyDescent="0.25"/>
    <row r="375" s="46" customFormat="1" x14ac:dyDescent="0.25"/>
    <row r="376" s="46" customFormat="1" x14ac:dyDescent="0.25"/>
    <row r="377" s="46" customFormat="1" x14ac:dyDescent="0.25"/>
    <row r="378" s="46" customFormat="1" x14ac:dyDescent="0.25"/>
    <row r="379" s="46" customFormat="1" x14ac:dyDescent="0.25"/>
    <row r="380" s="46" customFormat="1" x14ac:dyDescent="0.25"/>
    <row r="381" s="46" customFormat="1" x14ac:dyDescent="0.25"/>
    <row r="382" s="46" customFormat="1" x14ac:dyDescent="0.25"/>
    <row r="383" s="46" customFormat="1" x14ac:dyDescent="0.25"/>
    <row r="384" s="46" customFormat="1" x14ac:dyDescent="0.25"/>
    <row r="385" s="46" customFormat="1" x14ac:dyDescent="0.25"/>
    <row r="386" s="46" customFormat="1" x14ac:dyDescent="0.25"/>
    <row r="387" s="46" customFormat="1" x14ac:dyDescent="0.25"/>
    <row r="388" s="46" customFormat="1" x14ac:dyDescent="0.25"/>
    <row r="389" s="46" customFormat="1" x14ac:dyDescent="0.25"/>
    <row r="390" s="46" customFormat="1" x14ac:dyDescent="0.25"/>
    <row r="391" s="46" customFormat="1" x14ac:dyDescent="0.25"/>
    <row r="392" s="46" customFormat="1" x14ac:dyDescent="0.25"/>
    <row r="393" s="46" customFormat="1" x14ac:dyDescent="0.25"/>
    <row r="394" s="46" customFormat="1" x14ac:dyDescent="0.25"/>
    <row r="395" s="46" customFormat="1" x14ac:dyDescent="0.25"/>
    <row r="396" s="46" customFormat="1" x14ac:dyDescent="0.25"/>
    <row r="397" s="46" customFormat="1" x14ac:dyDescent="0.25"/>
    <row r="398" s="46" customFormat="1" x14ac:dyDescent="0.25"/>
    <row r="399" s="46" customFormat="1" x14ac:dyDescent="0.25"/>
    <row r="400" s="46" customFormat="1" x14ac:dyDescent="0.25"/>
    <row r="401" s="46" customFormat="1" x14ac:dyDescent="0.25"/>
    <row r="402" s="46" customFormat="1" x14ac:dyDescent="0.25"/>
    <row r="403" s="46" customFormat="1" x14ac:dyDescent="0.25"/>
    <row r="404" s="46" customFormat="1" x14ac:dyDescent="0.25"/>
    <row r="405" s="46" customFormat="1" x14ac:dyDescent="0.25"/>
    <row r="406" s="46" customFormat="1" x14ac:dyDescent="0.25"/>
    <row r="407" s="46" customFormat="1" x14ac:dyDescent="0.25"/>
    <row r="408" s="46" customFormat="1" x14ac:dyDescent="0.25"/>
    <row r="409" s="46" customFormat="1" x14ac:dyDescent="0.25"/>
    <row r="410" s="46" customFormat="1" x14ac:dyDescent="0.25"/>
    <row r="411" s="46" customFormat="1" x14ac:dyDescent="0.25"/>
    <row r="412" s="46" customFormat="1" x14ac:dyDescent="0.25"/>
    <row r="413" s="46" customFormat="1" x14ac:dyDescent="0.25"/>
    <row r="414" s="46" customFormat="1" x14ac:dyDescent="0.25"/>
    <row r="415" s="46" customFormat="1" x14ac:dyDescent="0.25"/>
    <row r="416" s="46" customFormat="1" x14ac:dyDescent="0.25"/>
    <row r="417" s="46" customFormat="1" x14ac:dyDescent="0.25"/>
    <row r="418" s="46" customFormat="1" x14ac:dyDescent="0.25"/>
    <row r="419" s="46" customFormat="1" x14ac:dyDescent="0.25"/>
    <row r="420" s="46" customFormat="1" x14ac:dyDescent="0.25"/>
    <row r="421" s="46" customFormat="1" x14ac:dyDescent="0.25"/>
    <row r="422" s="46" customFormat="1" x14ac:dyDescent="0.25"/>
    <row r="423" s="46" customFormat="1" x14ac:dyDescent="0.25"/>
    <row r="424" s="46" customFormat="1" x14ac:dyDescent="0.25"/>
    <row r="425" s="46" customFormat="1" x14ac:dyDescent="0.25"/>
    <row r="426" s="46" customFormat="1" x14ac:dyDescent="0.25"/>
    <row r="427" s="46" customFormat="1" x14ac:dyDescent="0.25"/>
    <row r="428" s="46" customFormat="1" x14ac:dyDescent="0.25"/>
    <row r="429" s="46" customFormat="1" x14ac:dyDescent="0.25"/>
    <row r="430" s="46" customFormat="1" x14ac:dyDescent="0.25"/>
    <row r="431" s="46" customFormat="1" x14ac:dyDescent="0.25"/>
    <row r="432" s="46" customFormat="1" x14ac:dyDescent="0.25"/>
    <row r="433" s="46" customFormat="1" x14ac:dyDescent="0.25"/>
    <row r="434" s="46" customFormat="1" x14ac:dyDescent="0.25"/>
    <row r="435" s="46" customFormat="1" x14ac:dyDescent="0.25"/>
    <row r="436" s="46" customFormat="1" x14ac:dyDescent="0.25"/>
    <row r="437" s="46" customFormat="1" x14ac:dyDescent="0.25"/>
    <row r="438" s="46" customFormat="1" x14ac:dyDescent="0.25"/>
    <row r="439" s="46" customFormat="1" x14ac:dyDescent="0.25"/>
    <row r="440" s="46" customFormat="1" x14ac:dyDescent="0.25"/>
    <row r="441" s="46" customFormat="1" x14ac:dyDescent="0.25"/>
    <row r="442" s="46" customFormat="1" x14ac:dyDescent="0.25"/>
    <row r="443" s="46" customFormat="1" x14ac:dyDescent="0.25"/>
    <row r="444" s="46" customFormat="1" x14ac:dyDescent="0.25"/>
    <row r="445" s="46" customFormat="1" x14ac:dyDescent="0.25"/>
    <row r="446" s="46" customFormat="1" x14ac:dyDescent="0.25"/>
    <row r="447" s="46" customFormat="1" x14ac:dyDescent="0.25"/>
    <row r="448" s="46" customFormat="1" x14ac:dyDescent="0.25"/>
    <row r="449" s="46" customFormat="1" x14ac:dyDescent="0.25"/>
    <row r="450" s="46" customFormat="1" x14ac:dyDescent="0.25"/>
    <row r="451" s="46" customFormat="1" x14ac:dyDescent="0.25"/>
    <row r="452" s="46" customFormat="1" x14ac:dyDescent="0.25"/>
    <row r="453" s="46" customFormat="1" x14ac:dyDescent="0.25"/>
    <row r="454" s="46" customFormat="1" x14ac:dyDescent="0.25"/>
    <row r="455" s="46" customFormat="1" x14ac:dyDescent="0.25"/>
    <row r="456" s="46" customFormat="1" x14ac:dyDescent="0.25"/>
    <row r="457" s="46" customFormat="1" x14ac:dyDescent="0.25"/>
    <row r="458" s="46" customFormat="1" x14ac:dyDescent="0.25"/>
    <row r="459" s="46" customFormat="1" x14ac:dyDescent="0.25"/>
    <row r="460" s="46" customFormat="1" x14ac:dyDescent="0.25"/>
    <row r="461" s="46" customFormat="1" x14ac:dyDescent="0.25"/>
    <row r="462" s="46" customFormat="1" x14ac:dyDescent="0.25"/>
    <row r="463" s="46" customFormat="1" x14ac:dyDescent="0.25"/>
    <row r="464" s="46" customFormat="1" x14ac:dyDescent="0.25"/>
    <row r="465" s="46" customFormat="1" x14ac:dyDescent="0.25"/>
    <row r="466" s="46" customFormat="1" x14ac:dyDescent="0.25"/>
    <row r="467" s="46" customFormat="1" x14ac:dyDescent="0.25"/>
    <row r="468" s="46" customFormat="1" x14ac:dyDescent="0.25"/>
    <row r="469" s="46" customFormat="1" x14ac:dyDescent="0.25"/>
    <row r="470" s="46" customFormat="1" x14ac:dyDescent="0.25"/>
    <row r="471" s="46" customFormat="1" x14ac:dyDescent="0.25"/>
    <row r="472" s="46" customFormat="1" x14ac:dyDescent="0.25"/>
    <row r="473" s="46" customFormat="1" x14ac:dyDescent="0.25"/>
    <row r="474" s="46" customFormat="1" x14ac:dyDescent="0.25"/>
    <row r="475" s="46" customFormat="1" x14ac:dyDescent="0.25"/>
    <row r="476" s="46" customFormat="1" x14ac:dyDescent="0.25"/>
    <row r="477" s="46" customFormat="1" x14ac:dyDescent="0.25"/>
    <row r="478" s="46" customFormat="1" x14ac:dyDescent="0.25"/>
    <row r="479" s="46" customFormat="1" x14ac:dyDescent="0.25"/>
    <row r="480" s="46" customFormat="1" x14ac:dyDescent="0.25"/>
    <row r="481" s="46" customFormat="1" x14ac:dyDescent="0.25"/>
    <row r="482" s="46" customFormat="1" x14ac:dyDescent="0.25"/>
    <row r="483" s="46" customFormat="1" x14ac:dyDescent="0.25"/>
    <row r="484" s="46" customFormat="1" x14ac:dyDescent="0.25"/>
    <row r="485" s="46" customFormat="1" x14ac:dyDescent="0.25"/>
    <row r="486" s="46" customFormat="1" x14ac:dyDescent="0.25"/>
    <row r="487" s="46" customFormat="1" x14ac:dyDescent="0.25"/>
    <row r="488" s="46" customFormat="1" x14ac:dyDescent="0.25"/>
    <row r="489" s="46" customFormat="1" x14ac:dyDescent="0.25"/>
    <row r="490" s="46" customFormat="1" x14ac:dyDescent="0.25"/>
    <row r="491" s="46" customFormat="1" x14ac:dyDescent="0.25"/>
    <row r="492" s="46" customFormat="1" x14ac:dyDescent="0.25"/>
    <row r="493" s="46" customFormat="1" x14ac:dyDescent="0.25"/>
    <row r="494" s="46" customFormat="1" x14ac:dyDescent="0.25"/>
    <row r="495" s="46" customFormat="1" x14ac:dyDescent="0.25"/>
    <row r="496" s="46" customFormat="1" x14ac:dyDescent="0.25"/>
    <row r="497" s="46" customFormat="1" x14ac:dyDescent="0.25"/>
    <row r="498" s="46" customFormat="1" x14ac:dyDescent="0.25"/>
    <row r="499" s="46" customFormat="1" x14ac:dyDescent="0.25"/>
    <row r="500" s="46" customFormat="1" x14ac:dyDescent="0.25"/>
    <row r="501" s="46" customFormat="1" x14ac:dyDescent="0.25"/>
    <row r="502" s="46" customFormat="1" x14ac:dyDescent="0.25"/>
    <row r="503" s="46" customFormat="1" x14ac:dyDescent="0.25"/>
    <row r="504" s="46" customFormat="1" x14ac:dyDescent="0.25"/>
    <row r="505" s="46" customFormat="1" x14ac:dyDescent="0.25"/>
    <row r="506" s="46" customFormat="1" x14ac:dyDescent="0.25"/>
    <row r="507" s="46" customFormat="1" x14ac:dyDescent="0.25"/>
    <row r="508" s="46" customFormat="1" x14ac:dyDescent="0.25"/>
    <row r="509" s="46" customFormat="1" x14ac:dyDescent="0.25"/>
    <row r="510" s="46" customFormat="1" x14ac:dyDescent="0.25"/>
    <row r="511" s="46" customFormat="1" x14ac:dyDescent="0.25"/>
    <row r="512" s="46" customFormat="1" x14ac:dyDescent="0.25"/>
    <row r="513" s="46" customFormat="1" x14ac:dyDescent="0.25"/>
    <row r="514" s="46" customFormat="1" x14ac:dyDescent="0.25"/>
    <row r="515" s="46" customFormat="1" x14ac:dyDescent="0.25"/>
    <row r="516" s="46" customFormat="1" x14ac:dyDescent="0.25"/>
    <row r="517" s="46" customFormat="1" x14ac:dyDescent="0.25"/>
  </sheetData>
  <mergeCells count="1">
    <mergeCell ref="B3:J3"/>
  </mergeCells>
  <phoneticPr fontId="0" type="noConversion"/>
  <printOptions horizontalCentered="1"/>
  <pageMargins left="0.78740157480314965" right="0.51181102362204722" top="0.59055118110236227" bottom="0.59055118110236227" header="0.47244094488188981" footer="0.47244094488188981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25</vt:i4>
      </vt:variant>
    </vt:vector>
  </HeadingPairs>
  <TitlesOfParts>
    <vt:vector size="48" baseType="lpstr">
      <vt:lpstr>OBAL</vt:lpstr>
      <vt:lpstr>TITUL</vt:lpstr>
      <vt:lpstr>T-1-příjmy-SR</vt:lpstr>
      <vt:lpstr>T-1-výdajeSR_druhově</vt:lpstr>
      <vt:lpstr>T-2-výdSR-odvětví</vt:lpstr>
      <vt:lpstr>T-3-příjmy kap-3 </vt:lpstr>
      <vt:lpstr>T-4-výd celkem-4</vt:lpstr>
      <vt:lpstr>T-5-běž výd </vt:lpstr>
      <vt:lpstr>T-6-kap výd</vt:lpstr>
      <vt:lpstr>T-7-EU</vt:lpstr>
      <vt:lpstr>T-8-FM</vt:lpstr>
      <vt:lpstr>T-9-VPS-výdaje_</vt:lpstr>
      <vt:lpstr>Tab.10 -Platy OSS+PO</vt:lpstr>
      <vt:lpstr>Tab.11- platy-ÚO</vt:lpstr>
      <vt:lpstr>Tab.12-platy-st_správa</vt:lpstr>
      <vt:lpstr>Tab.13-platy SOBCPO</vt:lpstr>
      <vt:lpstr>Tab.14-platy ostatní OSS</vt:lpstr>
      <vt:lpstr>Tab.15-platy přísp-organ</vt:lpstr>
      <vt:lpstr>T16- platy a vývoj OSS + PO </vt:lpstr>
      <vt:lpstr>Tab.17 - Počty míst EUFM</vt:lpstr>
      <vt:lpstr>T-18 VVaI</vt:lpstr>
      <vt:lpstr>T-19-OSFA_</vt:lpstr>
      <vt:lpstr>T-20-ZÁRUKY</vt:lpstr>
      <vt:lpstr>'T16- platy a vývoj OSS + PO '!Názvy_tisku</vt:lpstr>
      <vt:lpstr>'T-1-příjmy-SR'!Názvy_tisku</vt:lpstr>
      <vt:lpstr>'T-1-výdajeSR_druhově'!Názvy_tisku</vt:lpstr>
      <vt:lpstr>'T-2-výdSR-odvětví'!Názvy_tisku</vt:lpstr>
      <vt:lpstr>'T-7-EU'!Názvy_tisku</vt:lpstr>
      <vt:lpstr>'T-9-VPS-výdaje_'!Názvy_tisku</vt:lpstr>
      <vt:lpstr>'Tab.17 - Počty míst EUFM'!Názvy_tisku</vt:lpstr>
      <vt:lpstr>'T16- platy a vývoj OSS + PO '!Oblast_tisku</vt:lpstr>
      <vt:lpstr>'T-1-příjmy-SR'!Oblast_tisku</vt:lpstr>
      <vt:lpstr>'T-1-výdajeSR_druhově'!Oblast_tisku</vt:lpstr>
      <vt:lpstr>'T-2-výdSR-odvětví'!Oblast_tisku</vt:lpstr>
      <vt:lpstr>'T-3-příjmy kap-3 '!Oblast_tisku</vt:lpstr>
      <vt:lpstr>'T-4-výd celkem-4'!Oblast_tisku</vt:lpstr>
      <vt:lpstr>'T-5-běž výd '!Oblast_tisku</vt:lpstr>
      <vt:lpstr>'T-6-kap výd'!Oblast_tisku</vt:lpstr>
      <vt:lpstr>'T-7-EU'!Oblast_tisku</vt:lpstr>
      <vt:lpstr>'T-8-FM'!Oblast_tisku</vt:lpstr>
      <vt:lpstr>'T-9-VPS-výdaje_'!Oblast_tisku</vt:lpstr>
      <vt:lpstr>'Tab.10 -Platy OSS+PO'!Oblast_tisku</vt:lpstr>
      <vt:lpstr>'Tab.11- platy-ÚO'!Oblast_tisku</vt:lpstr>
      <vt:lpstr>'Tab.13-platy SOBCPO'!Oblast_tisku</vt:lpstr>
      <vt:lpstr>'Tab.14-platy ostatní OSS'!Oblast_tisku</vt:lpstr>
      <vt:lpstr>'Tab.15-platy přísp-organ'!Oblast_tisku</vt:lpstr>
      <vt:lpstr>'Tab.17 - Počty míst EUFM'!Oblast_tisku</vt:lpstr>
      <vt:lpstr>TITUL!Oblast_tisku</vt:lpstr>
    </vt:vector>
  </TitlesOfParts>
  <Company>MF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Bakeš Karel Ing.</cp:lastModifiedBy>
  <cp:lastPrinted>2019-09-28T06:58:50Z</cp:lastPrinted>
  <dcterms:created xsi:type="dcterms:W3CDTF">1998-07-06T15:26:37Z</dcterms:created>
  <dcterms:modified xsi:type="dcterms:W3CDTF">2019-09-28T06:58:56Z</dcterms:modified>
</cp:coreProperties>
</file>