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Neziskovky-září 2018\"/>
    </mc:Choice>
  </mc:AlternateContent>
  <bookViews>
    <workbookView xWindow="0" yWindow="0" windowWidth="20490" windowHeight="7695" firstSheet="3" activeTab="8"/>
  </bookViews>
  <sheets>
    <sheet name="322 MPO - DP souhrn" sheetId="1" r:id="rId1"/>
    <sheet name="DP 1 - EFEKT" sheetId="2" r:id="rId2"/>
    <sheet name=" DP 2 - Ochrana spotř." sheetId="3" r:id="rId3"/>
    <sheet name="DP 3 - ČIA" sheetId="4" r:id="rId4"/>
    <sheet name="DP 4 - Sociální dialog" sheetId="5" r:id="rId5"/>
    <sheet name="DP 5 - Ekologická dotace" sheetId="6" r:id="rId6"/>
    <sheet name="DP 6 - OPPI" sheetId="7" r:id="rId7"/>
    <sheet name="DP 7 - OPPIK" sheetId="8" r:id="rId8"/>
    <sheet name="DP 8 - COSME" sheetId="9" r:id="rId9"/>
  </sheets>
  <definedNames>
    <definedName name="_xlnm.Print_Area" localSheetId="0">'322 MPO - DP souhrn'!$A$1:$H$19</definedName>
  </definedNames>
  <calcPr calcId="162913"/>
</workbook>
</file>

<file path=xl/calcChain.xml><?xml version="1.0" encoding="utf-8"?>
<calcChain xmlns="http://schemas.openxmlformats.org/spreadsheetml/2006/main">
  <c r="C14" i="1" l="1"/>
  <c r="B14" i="1"/>
  <c r="F14" i="1"/>
  <c r="H19" i="3" l="1"/>
  <c r="H56" i="2"/>
  <c r="I55" i="2"/>
  <c r="G56" i="2"/>
  <c r="F56" i="2"/>
  <c r="E56" i="2"/>
  <c r="F8" i="9" l="1"/>
  <c r="E8" i="9"/>
  <c r="D8" i="9"/>
  <c r="G8" i="9"/>
  <c r="H8" i="9"/>
  <c r="G13" i="1"/>
  <c r="D14" i="1" l="1"/>
  <c r="G30" i="7"/>
  <c r="H30" i="7"/>
  <c r="I29" i="7"/>
  <c r="F27" i="7"/>
  <c r="F26" i="7"/>
  <c r="F25" i="7"/>
  <c r="F24" i="7"/>
  <c r="F21" i="7"/>
  <c r="F19" i="7"/>
  <c r="F17" i="7"/>
  <c r="F16" i="7"/>
  <c r="F15" i="7"/>
  <c r="F14" i="7"/>
  <c r="F13" i="7"/>
  <c r="F12" i="7"/>
  <c r="F11" i="7"/>
  <c r="F30" i="7" s="1"/>
  <c r="E14" i="1" l="1"/>
  <c r="I6" i="9"/>
  <c r="I8" i="9" s="1"/>
  <c r="G6" i="1" l="1"/>
  <c r="D56" i="2"/>
  <c r="I6" i="2"/>
  <c r="G12" i="1"/>
  <c r="D29" i="8"/>
  <c r="E29" i="8"/>
  <c r="F29" i="8"/>
  <c r="G29" i="8"/>
  <c r="H29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6" i="8"/>
  <c r="I29" i="8" s="1"/>
  <c r="I7" i="7"/>
  <c r="I9" i="7"/>
  <c r="I18" i="7"/>
  <c r="I21" i="7"/>
  <c r="I23" i="7"/>
  <c r="I28" i="7"/>
  <c r="E27" i="7" l="1"/>
  <c r="I27" i="7" s="1"/>
  <c r="E26" i="7"/>
  <c r="I26" i="7" s="1"/>
  <c r="E25" i="7"/>
  <c r="I25" i="7" s="1"/>
  <c r="E24" i="7"/>
  <c r="I24" i="7" s="1"/>
  <c r="E22" i="7"/>
  <c r="E19" i="7"/>
  <c r="E16" i="7"/>
  <c r="E15" i="7"/>
  <c r="E13" i="7"/>
  <c r="E12" i="7"/>
  <c r="E11" i="7"/>
  <c r="D22" i="7"/>
  <c r="D20" i="7"/>
  <c r="I20" i="7" s="1"/>
  <c r="D19" i="7"/>
  <c r="I19" i="7" s="1"/>
  <c r="D17" i="7"/>
  <c r="I17" i="7" s="1"/>
  <c r="D16" i="7"/>
  <c r="I16" i="7" s="1"/>
  <c r="D15" i="7"/>
  <c r="I15" i="7" s="1"/>
  <c r="D14" i="7"/>
  <c r="I14" i="7" s="1"/>
  <c r="D13" i="7"/>
  <c r="D12" i="7"/>
  <c r="I12" i="7" s="1"/>
  <c r="D11" i="7"/>
  <c r="I11" i="7" s="1"/>
  <c r="D10" i="7"/>
  <c r="I10" i="7" s="1"/>
  <c r="D8" i="7"/>
  <c r="I8" i="7" s="1"/>
  <c r="D6" i="7"/>
  <c r="D30" i="7" l="1"/>
  <c r="I6" i="7"/>
  <c r="I30" i="7" s="1"/>
  <c r="I13" i="7"/>
  <c r="E30" i="7"/>
  <c r="I22" i="7"/>
  <c r="G10" i="6"/>
  <c r="E10" i="6" l="1"/>
  <c r="D10" i="6"/>
  <c r="H10" i="6"/>
  <c r="G7" i="1" l="1"/>
  <c r="G8" i="1"/>
  <c r="G9" i="1"/>
  <c r="G10" i="1"/>
  <c r="G11" i="1"/>
  <c r="G14" i="1" l="1"/>
  <c r="G19" i="3"/>
  <c r="I54" i="2"/>
  <c r="I53" i="2"/>
  <c r="I52" i="2"/>
  <c r="I51" i="2"/>
  <c r="I50" i="2"/>
  <c r="I49" i="2" l="1"/>
  <c r="I48" i="2"/>
  <c r="I47" i="2"/>
  <c r="I46" i="2"/>
  <c r="F10" i="6" l="1"/>
  <c r="I9" i="6"/>
  <c r="I8" i="6"/>
  <c r="I7" i="6"/>
  <c r="I6" i="6"/>
  <c r="I7" i="5"/>
  <c r="I6" i="5"/>
  <c r="I6" i="4"/>
  <c r="I8" i="4" s="1"/>
  <c r="I18" i="3"/>
  <c r="I12" i="3"/>
  <c r="I11" i="3"/>
  <c r="I10" i="3"/>
  <c r="I9" i="3"/>
  <c r="I8" i="3"/>
  <c r="I7" i="3"/>
  <c r="I6" i="3"/>
  <c r="I10" i="6" l="1"/>
  <c r="I42" i="2"/>
  <c r="I39" i="2"/>
  <c r="I40" i="2"/>
  <c r="I41" i="2"/>
  <c r="I43" i="2"/>
  <c r="I44" i="2"/>
  <c r="I45" i="2"/>
  <c r="I38" i="2"/>
  <c r="I37" i="2"/>
  <c r="I36" i="2" l="1"/>
  <c r="I35" i="2" l="1"/>
  <c r="I34" i="2"/>
  <c r="I33" i="2"/>
  <c r="I32" i="2"/>
  <c r="I31" i="2" l="1"/>
  <c r="I30" i="2" l="1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 l="1"/>
  <c r="I56" i="2" s="1"/>
  <c r="I17" i="3" l="1"/>
  <c r="I16" i="3"/>
  <c r="I15" i="3"/>
  <c r="I14" i="3"/>
  <c r="I13" i="3"/>
  <c r="I19" i="3" l="1"/>
  <c r="F19" i="3"/>
  <c r="D19" i="3"/>
  <c r="E19" i="3"/>
  <c r="H8" i="5" l="1"/>
  <c r="G8" i="5"/>
  <c r="F8" i="5"/>
  <c r="E8" i="5"/>
  <c r="D8" i="5"/>
  <c r="I8" i="5"/>
  <c r="H8" i="4"/>
  <c r="G8" i="4"/>
  <c r="F8" i="4"/>
  <c r="E8" i="4"/>
  <c r="D8" i="4"/>
</calcChain>
</file>

<file path=xl/sharedStrings.xml><?xml version="1.0" encoding="utf-8"?>
<sst xmlns="http://schemas.openxmlformats.org/spreadsheetml/2006/main" count="488" uniqueCount="226">
  <si>
    <t>IČO organizace</t>
  </si>
  <si>
    <t>Název organizace</t>
  </si>
  <si>
    <t>Neziskové a podobné organizace celkem</t>
  </si>
  <si>
    <t xml:space="preserve">Poznámka:  </t>
  </si>
  <si>
    <t>Jedná se pouze o organizace, kterým kapitola poskytla finanční prostředky ze seskupení položek: 522, 524, 562, 632, 642</t>
  </si>
  <si>
    <t>524 - Neinvestiční nedotační transfery neziskovým a podobným organizacím</t>
  </si>
  <si>
    <t>562 - Neinvestiční půjčené prostředky neziskovým a podobným organizacím</t>
  </si>
  <si>
    <t>632 - Investiční transfery neziskovým a podobným organizacím</t>
  </si>
  <si>
    <t>642 - Investiční půjčené prostředky neziskovým a podobným organizacím</t>
  </si>
  <si>
    <t>Přehled neziskových a podobných organizací, dle jednotlivých dotačních programů, jimž byly poskytnuty transfery a půjčené prostředky (neinvestiční i investiční v součtu) v letech 2013 až 2017</t>
  </si>
  <si>
    <t>Dotační program</t>
  </si>
  <si>
    <t>skutečnost k 31.12. 2013 (sestupně dle objemu poskytnutých prostředků)*</t>
  </si>
  <si>
    <t>skutečnost k 31.12. 2014</t>
  </si>
  <si>
    <t>skutečnost k 31.12. 2015</t>
  </si>
  <si>
    <t>skutečnost k 31.12. 2016</t>
  </si>
  <si>
    <t>skutečnost k 31.12.2017</t>
  </si>
  <si>
    <t>*Sestupné řazení je rozhodující pro rok 2013</t>
  </si>
  <si>
    <t>Dotační program 2. celkem</t>
  </si>
  <si>
    <t>Dotační program 3. celkem</t>
  </si>
  <si>
    <t>součet              2013-2017</t>
  </si>
  <si>
    <t>Český institut pro akreditaci, o.p.s.</t>
  </si>
  <si>
    <t>00409871</t>
  </si>
  <si>
    <t>Sdružení českých spotřebitelů, z.ú.</t>
  </si>
  <si>
    <t>22832793</t>
  </si>
  <si>
    <t>26551462</t>
  </si>
  <si>
    <t>22875751</t>
  </si>
  <si>
    <t>22831738</t>
  </si>
  <si>
    <t>65998642</t>
  </si>
  <si>
    <t>70815089</t>
  </si>
  <si>
    <t>68403186</t>
  </si>
  <si>
    <t>dTest, o.p.s.</t>
  </si>
  <si>
    <t>Sdružení obrany spotřebitelů - Asociace, z.s.</t>
  </si>
  <si>
    <t>Generation Europe z.s.</t>
  </si>
  <si>
    <t>Spotřebitel net, z.s.</t>
  </si>
  <si>
    <t>Sdružení obrany spotřebitelů Moravy a Slezska, z.s.</t>
  </si>
  <si>
    <t>ICOS Český Krumlov, o.p.s.</t>
  </si>
  <si>
    <t>REMEDIUM Praha o.p.s.</t>
  </si>
  <si>
    <t>28204409</t>
  </si>
  <si>
    <t>GLE o.p.s.</t>
  </si>
  <si>
    <t>22869646</t>
  </si>
  <si>
    <t>67798853</t>
  </si>
  <si>
    <t>Spolek Budulínek.eu</t>
  </si>
  <si>
    <t>AISIS, z.ú</t>
  </si>
  <si>
    <t>26989018</t>
  </si>
  <si>
    <t>45250553</t>
  </si>
  <si>
    <t>68550375</t>
  </si>
  <si>
    <t>45770743</t>
  </si>
  <si>
    <t>70938334</t>
  </si>
  <si>
    <t>72545879</t>
  </si>
  <si>
    <t>Konfederace zaměstnavatelských a podnikatelských svazů ČR</t>
  </si>
  <si>
    <t xml:space="preserve">Svaz průmyslu a dopravy ČR </t>
  </si>
  <si>
    <t>00536211</t>
  </si>
  <si>
    <t>SEVEn, Středisko pro efektivní využívání energie, o.p.s.</t>
  </si>
  <si>
    <t>Krajská energetická agentura Moravskoslezského kraje, o.p.s.</t>
  </si>
  <si>
    <t>Institut pro udržitelný rozvoj měst a obcí, o.p.s.</t>
  </si>
  <si>
    <t>Regionální energetické centrum, o.p.s.</t>
  </si>
  <si>
    <t>27522059</t>
  </si>
  <si>
    <t>Hradubická energetická o.p.s.</t>
  </si>
  <si>
    <t>Akademie HK PK, o.p.s.</t>
  </si>
  <si>
    <t>29123348</t>
  </si>
  <si>
    <t>CERPAD, o.s.</t>
  </si>
  <si>
    <t>26642913</t>
  </si>
  <si>
    <t>15527701</t>
  </si>
  <si>
    <t>40527832</t>
  </si>
  <si>
    <t>69058661</t>
  </si>
  <si>
    <t>48548774</t>
  </si>
  <si>
    <t>65401255</t>
  </si>
  <si>
    <t>27003949</t>
  </si>
  <si>
    <t>22835661</t>
  </si>
  <si>
    <t>64626776</t>
  </si>
  <si>
    <t>00576310</t>
  </si>
  <si>
    <t>Energetická agentura Vysočiny</t>
  </si>
  <si>
    <t>Česká komora autorizovaných inženýrů a techniků činných ve výstavbě</t>
  </si>
  <si>
    <t>Teplárenské sdružení České republiky</t>
  </si>
  <si>
    <t>42940974</t>
  </si>
  <si>
    <t>Sdružení provozovatelů technologií pro ekologické využívání odpadů v České republice</t>
  </si>
  <si>
    <t>69056391</t>
  </si>
  <si>
    <t>26838338</t>
  </si>
  <si>
    <t>00499978</t>
  </si>
  <si>
    <t>Společnost pro techniku prostředí, z. s.</t>
  </si>
  <si>
    <t>00565431</t>
  </si>
  <si>
    <t>Asociace pro elektromobilitu České republiky, z.s.</t>
  </si>
  <si>
    <t>60126361</t>
  </si>
  <si>
    <t>Sdružení tajemníků městských a obecních úřadů ČR, o. s.</t>
  </si>
  <si>
    <t>01900790</t>
  </si>
  <si>
    <t>Šance pro budovy</t>
  </si>
  <si>
    <t>72544619</t>
  </si>
  <si>
    <t>Asociace dodavatelů tepla a technologií</t>
  </si>
  <si>
    <t>Asociace poskytovatelů energetických služeb, z.s.</t>
  </si>
  <si>
    <t>Česká společnost pro osvětlování, z.s.</t>
  </si>
  <si>
    <t>Česká rada pro šetrné budovy, z.s.</t>
  </si>
  <si>
    <t>Asociace energetických auditorů-energetických specialistů, z.s</t>
  </si>
  <si>
    <t>ENERGY CENTRE ČESKÉ BUDĚJOVICE, z.s.</t>
  </si>
  <si>
    <t>Asociace energetických manažerů, z.s.</t>
  </si>
  <si>
    <t>Česká společnost pro osvětlování regionální skupina Ostrava, pobočný spolek</t>
  </si>
  <si>
    <t>NÁRODNÍ DŘEVAŘSKÝ KLASTR, z.s.</t>
  </si>
  <si>
    <t>Asociace technických diagnostiků České Republiky, zapsaný spolek</t>
  </si>
  <si>
    <t>EkoWATT, z.s.</t>
  </si>
  <si>
    <t>MAS Partnerství venkova, z.s.</t>
  </si>
  <si>
    <t>COGEN Czech , spolek pro kombinovanou výrobu elektřiny a tepla</t>
  </si>
  <si>
    <t>Sdružení pro rozvoj Moravskoslezského kraje z.s.</t>
  </si>
  <si>
    <t>27172392</t>
  </si>
  <si>
    <t>PORSENNA o.p.s.</t>
  </si>
  <si>
    <t>28154975</t>
  </si>
  <si>
    <t>Centrum aplikovaného výzkumu a dalšího vzdělávání, o.p.s.</t>
  </si>
  <si>
    <t>00477231</t>
  </si>
  <si>
    <t>Oblastní pobočka ČSSI České Budějovice, z.s.</t>
  </si>
  <si>
    <t>01552996</t>
  </si>
  <si>
    <t>Energis 24</t>
  </si>
  <si>
    <t>01578286</t>
  </si>
  <si>
    <t>Asociace energetických specialistů, z.s.</t>
  </si>
  <si>
    <t>26555581</t>
  </si>
  <si>
    <t>Česká fotovoltaická asociace, z.s.</t>
  </si>
  <si>
    <t>26995140</t>
  </si>
  <si>
    <t>Centrum pasivního domu, z.s.</t>
  </si>
  <si>
    <t>45249741</t>
  </si>
  <si>
    <t>České ekologické manažerské centrum, z.s.</t>
  </si>
  <si>
    <t>03782506</t>
  </si>
  <si>
    <t>E.B.V., z.ú.</t>
  </si>
  <si>
    <t>72069686</t>
  </si>
  <si>
    <t>Česká peleta, z.s.p.o.</t>
  </si>
  <si>
    <t>75108241</t>
  </si>
  <si>
    <t>Česká komora lehkých obvodových plášťů</t>
  </si>
  <si>
    <t>02487641</t>
  </si>
  <si>
    <t>Energeticko-technický inovační klastr, z.s.</t>
  </si>
  <si>
    <t>45243085</t>
  </si>
  <si>
    <t>Spolek absolventů a přátel Fakulty elektrotechnické ČVUT - ELEKTRA</t>
  </si>
  <si>
    <t>45251461</t>
  </si>
  <si>
    <t>BEZK, z.s.</t>
  </si>
  <si>
    <t>CI2, o.p.s.</t>
  </si>
  <si>
    <t>26415585</t>
  </si>
  <si>
    <t>04669053</t>
  </si>
  <si>
    <t>WASTen, z.s.</t>
  </si>
  <si>
    <t xml:space="preserve">Hi-Tech inovační klastr z.s. </t>
  </si>
  <si>
    <t>22827668</t>
  </si>
  <si>
    <t>05399416</t>
  </si>
  <si>
    <t>SEVEn, The Energy Efficiency Center, z.ú.</t>
  </si>
  <si>
    <t>49709771</t>
  </si>
  <si>
    <t>Hospodářská komora hlavního města Prahy</t>
  </si>
  <si>
    <t xml:space="preserve">Asociace občanských poraden </t>
  </si>
  <si>
    <t xml:space="preserve">skutečnost k 31.12. 2013 </t>
  </si>
  <si>
    <t>26001802</t>
  </si>
  <si>
    <t>Rychlebská báňsko-historická, z.s.</t>
  </si>
  <si>
    <t>02197936</t>
  </si>
  <si>
    <t>22756655</t>
  </si>
  <si>
    <t>26622751</t>
  </si>
  <si>
    <t>Spolek Zálužné</t>
  </si>
  <si>
    <t>Montanika z.s.</t>
  </si>
  <si>
    <t>Dotační program 1 celkem</t>
  </si>
  <si>
    <t>Dotační program 4. celkem</t>
  </si>
  <si>
    <t>Ekologická dotace 5. celkem</t>
  </si>
  <si>
    <t>Dotační program 6. celkem</t>
  </si>
  <si>
    <t>Dotační program 7. celkem</t>
  </si>
  <si>
    <t xml:space="preserve">Důl Jan Šverma o.p.s. </t>
  </si>
  <si>
    <t>02807408</t>
  </si>
  <si>
    <t>00546151</t>
  </si>
  <si>
    <t>04968298</t>
  </si>
  <si>
    <t>NANOPROGRESS, z.s.</t>
  </si>
  <si>
    <t>Dignify z.ú</t>
  </si>
  <si>
    <t>Plastikářský klastr z.s.</t>
  </si>
  <si>
    <t>MedChemBio</t>
  </si>
  <si>
    <t>CLUTEX - Klastr Technické textilie, z.s.</t>
  </si>
  <si>
    <t>CREA Hydro&amp;Energy, z.s.</t>
  </si>
  <si>
    <t>NÁRODNÍ ENERGETICKÝ KLASTR, z.s.</t>
  </si>
  <si>
    <t>Moravskoslezský automobilový klastr, z.s.</t>
  </si>
  <si>
    <t>Česká membránová platforma, z.s.</t>
  </si>
  <si>
    <t>IT Cluster, z.s.</t>
  </si>
  <si>
    <t xml:space="preserve">Česká bioplynová asociace z. s. </t>
  </si>
  <si>
    <t>Asociace výzkumných organizací, z.s.</t>
  </si>
  <si>
    <t>Bezpečnostně technologický klastr, z.s.</t>
  </si>
  <si>
    <t>Technologická platforma "Energetická bezpečnost ČR" z.s.</t>
  </si>
  <si>
    <t>Česká technologická platforma STROJÍRENSTVÍ, z.s.</t>
  </si>
  <si>
    <t>Asociace pro komunikační nástroje a internet věcí, z.s.</t>
  </si>
  <si>
    <t>Česká bioplynová asociace z.s.</t>
  </si>
  <si>
    <t>ENERGOKLASTR CTT Vysočina, o.p.s.</t>
  </si>
  <si>
    <t>VTP AT Milovice, o.p.s.</t>
  </si>
  <si>
    <t>IT Cluster, o.s.</t>
  </si>
  <si>
    <t>Středočeský vzdělávací institut Akademie J. A. Komenského</t>
  </si>
  <si>
    <t>Klastr přesného strojírenství Vysočina občanské sdružení</t>
  </si>
  <si>
    <t>CLUTEX - Klastr Technické textilie,o.s.</t>
  </si>
  <si>
    <t>CREA Hydro&amp;Energy, o.s.</t>
  </si>
  <si>
    <t>ENERGOKLASTR</t>
  </si>
  <si>
    <t>Moravskoslezský energetický klastr, občanské sdružení</t>
  </si>
  <si>
    <t>Moravskoslezský automobilový klastr, o.s.</t>
  </si>
  <si>
    <t>Bezpečnostně technologický klastr, o. s.</t>
  </si>
  <si>
    <t>Česká bioplynová asociace o.s.</t>
  </si>
  <si>
    <t>Asociace NGV o.s.</t>
  </si>
  <si>
    <t>Asociace pro vodu v krajině České republiky</t>
  </si>
  <si>
    <t>Moravskoslezský dřevařský klastr, občanské sdružení</t>
  </si>
  <si>
    <t>„Česká technologická platforma STROJÍRENSTVÍ, o.s.”</t>
  </si>
  <si>
    <t>Jihočeská agentura pro podporu inovačního podnikání o.p.s.</t>
  </si>
  <si>
    <t>ENKI, o.p.s.</t>
  </si>
  <si>
    <t>ČTPT - Česká technologická platforma pro textil</t>
  </si>
  <si>
    <t>Česká technologická platforma bezpečnosti průmyslu, o.s.</t>
  </si>
  <si>
    <t>Česká technologická platforma lesního hospodářství a navazujících průmyslových odvětví</t>
  </si>
  <si>
    <t>SVAZ KOVÁREN ČR o. s.</t>
  </si>
  <si>
    <t>SVI AJAK z.s.</t>
  </si>
  <si>
    <t>00430790</t>
  </si>
  <si>
    <t>00537616</t>
  </si>
  <si>
    <t>1. Dotační program EFEKT 1</t>
  </si>
  <si>
    <t>2. Dotační program na ochranu spotřebitele</t>
  </si>
  <si>
    <t>3. Dotační program na mezinárodní akreditaci pro ČIA, o.p.s.</t>
  </si>
  <si>
    <t>4. Technické vzdělávání - projekty sociálního dialogu 2015</t>
  </si>
  <si>
    <t>5. Ekologická dotace</t>
  </si>
  <si>
    <t>6. Operační program Podnikání a inovace</t>
  </si>
  <si>
    <t>1. Program EFEKT</t>
  </si>
  <si>
    <t>00839345</t>
  </si>
  <si>
    <t>Diakonie ČCE - středisko v Myslibořicích</t>
  </si>
  <si>
    <t>2. Dotace na ochranu spotřebitele</t>
  </si>
  <si>
    <t>3. Dotace na mezinárodní akreditaci pro ČIA, o.p.s.</t>
  </si>
  <si>
    <t xml:space="preserve">5. Ekologická dotace </t>
  </si>
  <si>
    <t>7. Dotační program OPPIK</t>
  </si>
  <si>
    <t>Technologické centrum Akademie věd České republiky</t>
  </si>
  <si>
    <t>Energeia, o.p.s.</t>
  </si>
  <si>
    <t>02599851</t>
  </si>
  <si>
    <t>8. Dotační program COSME</t>
  </si>
  <si>
    <t>6. Operační program Podnikání a inovace (OPPI)</t>
  </si>
  <si>
    <t>7. Operační program Podnikání a inovace pro konkurenceschopnost (OPPIK)</t>
  </si>
  <si>
    <t>součet 2013-2017</t>
  </si>
  <si>
    <t>Dotační program 8. celkem</t>
  </si>
  <si>
    <t>Kapitola: 322 MPO</t>
  </si>
  <si>
    <t>29384371</t>
  </si>
  <si>
    <t>Společenství vlastníků jednotek J. Božana 3131-3133</t>
  </si>
  <si>
    <t>MPO - Dotační programy 1. - 8. celkem</t>
  </si>
  <si>
    <t>Kapitola:  322 MPO</t>
  </si>
  <si>
    <t>max.počet příjemců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</si>
</sst>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\ _K_č_-;\-* #,##0\ _K_č_-;_-* &quot;-&quot;\ _K_č_-;_-@_-"/>
    <numFmt numFmtId="164" formatCode="_-* #,##0\ _K_č_s_-;\-* #,##0\ _K_č_s_-;_-* &quot;-&quot;\ _K_č_s_-;_-@_-"/>
    <numFmt numFmtId="165" formatCode="m\o\n\th\ d\,\ \y\y\y\y"/>
    <numFmt numFmtId="166" formatCode="d/\ m\Řs\ˇ\c\ yyyy"/>
  </numFmts>
  <fonts count="52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</font>
    <font>
      <sz val="1"/>
      <color indexed="8"/>
      <name val="Courier"/>
      <family val="3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8"/>
      <name val="Calibri"/>
      <family val="2"/>
    </font>
    <font>
      <i/>
      <sz val="10"/>
      <color indexed="18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"/>
      <color indexed="8"/>
      <name val="Courier"/>
      <family val="3"/>
    </font>
    <font>
      <b/>
      <sz val="11"/>
      <color indexed="9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sz val="9"/>
      <name val="Times New Roman"/>
      <family val="1"/>
      <charset val="238"/>
    </font>
    <font>
      <sz val="10"/>
      <name val="Times New Roman CE"/>
      <charset val="238"/>
    </font>
    <font>
      <sz val="8"/>
      <name val="Arial"/>
      <family val="2"/>
      <charset val="238"/>
    </font>
    <font>
      <b/>
      <sz val="11"/>
      <color indexed="63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8"/>
      <color indexed="8"/>
      <name val="Arial"/>
      <family val="2"/>
    </font>
    <font>
      <sz val="8"/>
      <color indexed="62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12"/>
      <color theme="1"/>
      <name val="Times New Roman"/>
      <family val="2"/>
      <charset val="238"/>
    </font>
    <font>
      <sz val="11"/>
      <color theme="1"/>
      <name val="Times New Roman"/>
      <family val="1"/>
      <charset val="238"/>
    </font>
    <font>
      <sz val="10.5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u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1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35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24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23"/>
        <bgColor indexed="23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lightUp">
        <fgColor indexed="48"/>
        <bgColor indexed="41"/>
      </patternFill>
    </fill>
    <fill>
      <patternFill patternType="solid">
        <fgColor indexed="58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3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34">
    <xf numFmtId="0" fontId="0" fillId="0" borderId="0"/>
    <xf numFmtId="0" fontId="4" fillId="0" borderId="0"/>
    <xf numFmtId="0" fontId="7" fillId="0" borderId="0">
      <protection locked="0"/>
    </xf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4" borderId="0" applyNumberFormat="0" applyBorder="0" applyAlignment="0" applyProtection="0"/>
    <xf numFmtId="0" fontId="8" fillId="3" borderId="0" applyNumberFormat="0" applyBorder="0" applyAlignment="0" applyProtection="0"/>
    <xf numFmtId="0" fontId="8" fillId="11" borderId="0" applyNumberFormat="0" applyBorder="0" applyAlignment="0" applyProtection="0"/>
    <xf numFmtId="0" fontId="8" fillId="5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3" borderId="0" applyNumberFormat="0" applyBorder="0" applyAlignment="0" applyProtection="0"/>
    <xf numFmtId="0" fontId="9" fillId="17" borderId="0" applyNumberFormat="0" applyBorder="0" applyAlignment="0" applyProtection="0"/>
    <xf numFmtId="0" fontId="9" fillId="5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10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1" fillId="23" borderId="0" applyNumberFormat="0" applyBorder="0" applyAlignment="0" applyProtection="0"/>
    <xf numFmtId="0" fontId="11" fillId="30" borderId="0" applyNumberFormat="0" applyBorder="0" applyAlignment="0" applyProtection="0"/>
    <xf numFmtId="0" fontId="10" fillId="24" borderId="0" applyNumberFormat="0" applyBorder="0" applyAlignment="0" applyProtection="0"/>
    <xf numFmtId="0" fontId="10" fillId="32" borderId="0" applyNumberFormat="0" applyBorder="0" applyAlignment="0" applyProtection="0"/>
    <xf numFmtId="0" fontId="10" fillId="21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0" fillId="21" borderId="0" applyNumberFormat="0" applyBorder="0" applyAlignment="0" applyProtection="0"/>
    <xf numFmtId="0" fontId="10" fillId="35" borderId="0" applyNumberFormat="0" applyBorder="0" applyAlignment="0" applyProtection="0"/>
    <xf numFmtId="0" fontId="10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0" fillId="39" borderId="0" applyNumberFormat="0" applyBorder="0" applyAlignment="0" applyProtection="0"/>
    <xf numFmtId="0" fontId="10" fillId="40" borderId="0" applyNumberFormat="0" applyBorder="0" applyAlignment="0" applyProtection="0"/>
    <xf numFmtId="0" fontId="12" fillId="37" borderId="0" applyNumberFormat="0" applyBorder="0" applyAlignment="0" applyProtection="0"/>
    <xf numFmtId="0" fontId="13" fillId="41" borderId="1" applyNumberFormat="0" applyAlignment="0" applyProtection="0"/>
    <xf numFmtId="0" fontId="7" fillId="0" borderId="0">
      <protection locked="0"/>
    </xf>
    <xf numFmtId="0" fontId="7" fillId="0" borderId="0">
      <protection locked="0"/>
    </xf>
    <xf numFmtId="164" fontId="6" fillId="0" borderId="0" applyFont="0" applyFill="0" applyBorder="0" applyAlignment="0" applyProtection="0"/>
    <xf numFmtId="41" fontId="5" fillId="0" borderId="0" applyFont="0" applyFill="0" applyBorder="0" applyAlignment="0" applyProtection="0"/>
    <xf numFmtId="165" fontId="7" fillId="0" borderId="0">
      <protection locked="0"/>
    </xf>
    <xf numFmtId="166" fontId="7" fillId="0" borderId="0">
      <protection locked="0"/>
    </xf>
    <xf numFmtId="0" fontId="14" fillId="42" borderId="0" applyNumberFormat="0" applyBorder="0" applyAlignment="0" applyProtection="0"/>
    <xf numFmtId="0" fontId="14" fillId="43" borderId="0" applyNumberFormat="0" applyBorder="0" applyAlignment="0" applyProtection="0"/>
    <xf numFmtId="0" fontId="14" fillId="44" borderId="0" applyNumberFormat="0" applyBorder="0" applyAlignment="0" applyProtection="0"/>
    <xf numFmtId="0" fontId="15" fillId="0" borderId="0" applyNumberFormat="0" applyFill="0" applyBorder="0" applyAlignment="0" applyProtection="0"/>
    <xf numFmtId="0" fontId="7" fillId="0" borderId="0">
      <protection locked="0"/>
    </xf>
    <xf numFmtId="0" fontId="11" fillId="28" borderId="0" applyNumberFormat="0" applyBorder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>
      <protection locked="0"/>
    </xf>
    <xf numFmtId="0" fontId="19" fillId="0" borderId="0">
      <protection locked="0"/>
    </xf>
    <xf numFmtId="0" fontId="20" fillId="31" borderId="5" applyNumberFormat="0" applyAlignment="0" applyProtection="0"/>
    <xf numFmtId="0" fontId="21" fillId="38" borderId="1" applyNumberFormat="0" applyAlignment="0" applyProtection="0"/>
    <xf numFmtId="0" fontId="22" fillId="0" borderId="6" applyNumberFormat="0" applyFill="0" applyAlignment="0" applyProtection="0"/>
    <xf numFmtId="0" fontId="7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22" fillId="38" borderId="0" applyNumberFormat="0" applyBorder="0" applyAlignment="0" applyProtection="0"/>
    <xf numFmtId="0" fontId="23" fillId="0" borderId="0"/>
    <xf numFmtId="0" fontId="5" fillId="0" borderId="0"/>
    <xf numFmtId="0" fontId="5" fillId="0" borderId="0"/>
    <xf numFmtId="0" fontId="24" fillId="0" borderId="0"/>
    <xf numFmtId="0" fontId="4" fillId="0" borderId="0"/>
    <xf numFmtId="0" fontId="39" fillId="0" borderId="0"/>
    <xf numFmtId="0" fontId="25" fillId="37" borderId="1" applyNumberFormat="0" applyFont="0" applyAlignment="0" applyProtection="0"/>
    <xf numFmtId="0" fontId="26" fillId="41" borderId="7" applyNumberFormat="0" applyAlignment="0" applyProtection="0"/>
    <xf numFmtId="0" fontId="7" fillId="0" borderId="0">
      <protection locked="0"/>
    </xf>
    <xf numFmtId="0" fontId="7" fillId="0" borderId="0">
      <protection locked="0"/>
    </xf>
    <xf numFmtId="4" fontId="27" fillId="47" borderId="1" applyNumberFormat="0" applyProtection="0">
      <alignment vertical="center"/>
    </xf>
    <xf numFmtId="4" fontId="27" fillId="47" borderId="1" applyNumberFormat="0" applyProtection="0">
      <alignment vertical="center"/>
    </xf>
    <xf numFmtId="4" fontId="27" fillId="47" borderId="1" applyNumberFormat="0" applyProtection="0">
      <alignment horizontal="left" vertical="center" indent="1"/>
    </xf>
    <xf numFmtId="0" fontId="28" fillId="45" borderId="8" applyNumberFormat="0" applyProtection="0">
      <alignment horizontal="left" vertical="top" indent="1"/>
    </xf>
    <xf numFmtId="4" fontId="29" fillId="2" borderId="1" applyNumberFormat="0" applyProtection="0">
      <alignment horizontal="right" vertical="center"/>
    </xf>
    <xf numFmtId="4" fontId="29" fillId="48" borderId="1" applyNumberFormat="0" applyProtection="0">
      <alignment horizontal="right" vertical="center"/>
    </xf>
    <xf numFmtId="4" fontId="29" fillId="49" borderId="9" applyNumberFormat="0" applyProtection="0">
      <alignment horizontal="right" vertical="center"/>
    </xf>
    <xf numFmtId="4" fontId="29" fillId="10" borderId="1" applyNumberFormat="0" applyProtection="0">
      <alignment horizontal="right" vertical="center"/>
    </xf>
    <xf numFmtId="4" fontId="29" fillId="16" borderId="1" applyNumberFormat="0" applyProtection="0">
      <alignment horizontal="right" vertical="center"/>
    </xf>
    <xf numFmtId="4" fontId="29" fillId="50" borderId="1" applyNumberFormat="0" applyProtection="0">
      <alignment horizontal="right" vertical="center"/>
    </xf>
    <xf numFmtId="4" fontId="29" fillId="12" borderId="1" applyNumberFormat="0" applyProtection="0">
      <alignment horizontal="right" vertical="center"/>
    </xf>
    <xf numFmtId="4" fontId="29" fillId="6" borderId="1" applyNumberFormat="0" applyProtection="0">
      <alignment horizontal="right" vertical="center"/>
    </xf>
    <xf numFmtId="4" fontId="29" fillId="9" borderId="1" applyNumberFormat="0" applyProtection="0">
      <alignment horizontal="right" vertical="center"/>
    </xf>
    <xf numFmtId="4" fontId="29" fillId="51" borderId="9" applyNumberFormat="0" applyProtection="0">
      <alignment horizontal="left" vertical="center" indent="1"/>
    </xf>
    <xf numFmtId="0" fontId="30" fillId="0" borderId="0"/>
    <xf numFmtId="0" fontId="25" fillId="0" borderId="0">
      <alignment horizontal="left"/>
    </xf>
    <xf numFmtId="0" fontId="31" fillId="52" borderId="0"/>
    <xf numFmtId="4" fontId="32" fillId="14" borderId="9" applyNumberFormat="0" applyProtection="0">
      <alignment horizontal="left" vertical="center" indent="1"/>
    </xf>
    <xf numFmtId="4" fontId="32" fillId="14" borderId="9" applyNumberFormat="0" applyProtection="0">
      <alignment horizontal="left" vertical="center" indent="1"/>
    </xf>
    <xf numFmtId="4" fontId="29" fillId="53" borderId="1" applyNumberFormat="0" applyProtection="0">
      <alignment horizontal="right" vertical="center"/>
    </xf>
    <xf numFmtId="4" fontId="29" fillId="4" borderId="9" applyNumberFormat="0" applyProtection="0">
      <alignment horizontal="left" vertical="center" indent="1"/>
    </xf>
    <xf numFmtId="4" fontId="29" fillId="5" borderId="9" applyNumberFormat="0" applyProtection="0">
      <alignment horizontal="left" vertical="center" indent="1"/>
    </xf>
    <xf numFmtId="0" fontId="29" fillId="11" borderId="1" applyNumberFormat="0" applyProtection="0">
      <alignment horizontal="left" vertical="center" indent="1"/>
    </xf>
    <xf numFmtId="0" fontId="25" fillId="14" borderId="8" applyNumberFormat="0" applyProtection="0">
      <alignment horizontal="left" vertical="top" indent="1"/>
    </xf>
    <xf numFmtId="0" fontId="29" fillId="54" borderId="1" applyNumberFormat="0" applyProtection="0">
      <alignment horizontal="left" vertical="center" indent="1"/>
    </xf>
    <xf numFmtId="0" fontId="25" fillId="5" borderId="8" applyNumberFormat="0" applyProtection="0">
      <alignment horizontal="left" vertical="top" indent="1"/>
    </xf>
    <xf numFmtId="0" fontId="29" fillId="8" borderId="1" applyNumberFormat="0" applyProtection="0">
      <alignment horizontal="left" vertical="center" indent="1"/>
    </xf>
    <xf numFmtId="0" fontId="25" fillId="8" borderId="8" applyNumberFormat="0" applyProtection="0">
      <alignment horizontal="left" vertical="top" indent="1"/>
    </xf>
    <xf numFmtId="0" fontId="29" fillId="4" borderId="1" applyNumberFormat="0" applyProtection="0">
      <alignment horizontal="left" vertical="center" indent="1"/>
    </xf>
    <xf numFmtId="0" fontId="25" fillId="4" borderId="8" applyNumberFormat="0" applyProtection="0">
      <alignment horizontal="left" vertical="top" indent="1"/>
    </xf>
    <xf numFmtId="4" fontId="29" fillId="15" borderId="1" applyNumberFormat="0" applyProtection="0">
      <alignment horizontal="left" vertical="center" indent="1"/>
    </xf>
    <xf numFmtId="0" fontId="25" fillId="55" borderId="10" applyNumberFormat="0">
      <protection locked="0"/>
    </xf>
    <xf numFmtId="0" fontId="27" fillId="14" borderId="11" applyBorder="0"/>
    <xf numFmtId="4" fontId="33" fillId="46" borderId="8" applyNumberFormat="0" applyProtection="0">
      <alignment vertical="center"/>
    </xf>
    <xf numFmtId="4" fontId="34" fillId="56" borderId="12" applyNumberFormat="0" applyProtection="0">
      <alignment vertical="center"/>
    </xf>
    <xf numFmtId="4" fontId="33" fillId="11" borderId="8" applyNumberFormat="0" applyProtection="0">
      <alignment horizontal="left" vertical="center" indent="1"/>
    </xf>
    <xf numFmtId="0" fontId="33" fillId="46" borderId="8" applyNumberFormat="0" applyProtection="0">
      <alignment horizontal="left" vertical="top" indent="1"/>
    </xf>
    <xf numFmtId="4" fontId="29" fillId="0" borderId="1" applyNumberFormat="0" applyProtection="0">
      <alignment horizontal="right" vertical="center"/>
    </xf>
    <xf numFmtId="4" fontId="27" fillId="0" borderId="1" applyNumberFormat="0" applyProtection="0">
      <alignment horizontal="right" vertical="center"/>
    </xf>
    <xf numFmtId="4" fontId="29" fillId="15" borderId="1" applyNumberFormat="0" applyProtection="0">
      <alignment horizontal="left" vertical="center" indent="1"/>
    </xf>
    <xf numFmtId="0" fontId="33" fillId="5" borderId="8" applyNumberFormat="0" applyProtection="0">
      <alignment horizontal="left" vertical="top" indent="1"/>
    </xf>
    <xf numFmtId="4" fontId="35" fillId="57" borderId="9" applyNumberFormat="0" applyProtection="0">
      <alignment horizontal="left" vertical="center" indent="1"/>
    </xf>
    <xf numFmtId="0" fontId="29" fillId="58" borderId="12"/>
    <xf numFmtId="4" fontId="36" fillId="55" borderId="1" applyNumberFormat="0" applyProtection="0">
      <alignment horizontal="right" vertical="center"/>
    </xf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7" fillId="0" borderId="13">
      <protection locked="0"/>
    </xf>
    <xf numFmtId="0" fontId="38" fillId="0" borderId="0" applyNumberFormat="0" applyFill="0" applyBorder="0" applyAlignment="0" applyProtection="0"/>
  </cellStyleXfs>
  <cellXfs count="137">
    <xf numFmtId="0" fontId="0" fillId="0" borderId="0" xfId="0"/>
    <xf numFmtId="4" fontId="40" fillId="0" borderId="14" xfId="80" applyNumberFormat="1" applyFont="1" applyBorder="1" applyAlignment="1">
      <alignment horizontal="right" vertical="center"/>
    </xf>
    <xf numFmtId="0" fontId="40" fillId="0" borderId="14" xfId="80" applyFont="1" applyBorder="1" applyAlignment="1">
      <alignment horizontal="left" vertical="center" wrapText="1"/>
    </xf>
    <xf numFmtId="0" fontId="0" fillId="0" borderId="0" xfId="0" applyAlignment="1">
      <alignment horizontal="centerContinuous" wrapText="1"/>
    </xf>
    <xf numFmtId="0" fontId="46" fillId="0" borderId="0" xfId="0" applyFont="1" applyAlignment="1">
      <alignment horizontal="centerContinuous" wrapText="1"/>
    </xf>
    <xf numFmtId="0" fontId="0" fillId="0" borderId="0" xfId="0" applyAlignment="1">
      <alignment wrapText="1"/>
    </xf>
    <xf numFmtId="0" fontId="0" fillId="0" borderId="0" xfId="0" applyAlignment="1">
      <alignment horizontal="centerContinuous" vertical="center"/>
    </xf>
    <xf numFmtId="0" fontId="45" fillId="0" borderId="0" xfId="80" applyFont="1" applyAlignment="1">
      <alignment horizontal="centerContinuous" vertical="center"/>
    </xf>
    <xf numFmtId="4" fontId="40" fillId="0" borderId="12" xfId="80" applyNumberFormat="1" applyFont="1" applyBorder="1" applyAlignment="1">
      <alignment horizontal="right" vertical="center"/>
    </xf>
    <xf numFmtId="0" fontId="40" fillId="0" borderId="12" xfId="80" applyFont="1" applyBorder="1" applyAlignment="1">
      <alignment horizontal="left" vertical="center" wrapText="1"/>
    </xf>
    <xf numFmtId="0" fontId="0" fillId="0" borderId="14" xfId="0" applyBorder="1"/>
    <xf numFmtId="0" fontId="4" fillId="0" borderId="0" xfId="80"/>
    <xf numFmtId="0" fontId="40" fillId="0" borderId="0" xfId="80" applyFont="1"/>
    <xf numFmtId="0" fontId="42" fillId="0" borderId="0" xfId="80" applyFont="1" applyBorder="1"/>
    <xf numFmtId="0" fontId="43" fillId="0" borderId="0" xfId="80" applyFont="1"/>
    <xf numFmtId="0" fontId="0" fillId="0" borderId="0" xfId="0" applyBorder="1"/>
    <xf numFmtId="0" fontId="40" fillId="0" borderId="0" xfId="80" applyFont="1" applyBorder="1" applyAlignment="1">
      <alignment horizontal="left" vertical="center" wrapText="1"/>
    </xf>
    <xf numFmtId="4" fontId="40" fillId="0" borderId="0" xfId="80" applyNumberFormat="1" applyFont="1" applyBorder="1" applyAlignment="1">
      <alignment horizontal="right" vertical="center"/>
    </xf>
    <xf numFmtId="0" fontId="40" fillId="0" borderId="17" xfId="80" applyFont="1" applyBorder="1" applyAlignment="1">
      <alignment horizontal="left" vertical="center" wrapText="1"/>
    </xf>
    <xf numFmtId="0" fontId="0" fillId="0" borderId="15" xfId="0" applyBorder="1"/>
    <xf numFmtId="0" fontId="41" fillId="0" borderId="18" xfId="0" applyFont="1" applyBorder="1" applyAlignment="1">
      <alignment horizontal="center" vertical="center"/>
    </xf>
    <xf numFmtId="0" fontId="41" fillId="0" borderId="20" xfId="80" applyFont="1" applyBorder="1" applyAlignment="1">
      <alignment horizontal="center" vertical="center" wrapText="1"/>
    </xf>
    <xf numFmtId="0" fontId="41" fillId="0" borderId="20" xfId="80" applyFont="1" applyBorder="1" applyAlignment="1">
      <alignment horizontal="center" vertical="center"/>
    </xf>
    <xf numFmtId="0" fontId="41" fillId="0" borderId="21" xfId="80" applyFont="1" applyFill="1" applyBorder="1" applyAlignment="1">
      <alignment horizontal="center" vertical="center" wrapText="1"/>
    </xf>
    <xf numFmtId="4" fontId="40" fillId="60" borderId="12" xfId="80" applyNumberFormat="1" applyFont="1" applyFill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vertical="center"/>
    </xf>
    <xf numFmtId="49" fontId="40" fillId="0" borderId="17" xfId="80" applyNumberFormat="1" applyFont="1" applyBorder="1" applyAlignment="1">
      <alignment horizontal="center" vertical="center" wrapText="1"/>
    </xf>
    <xf numFmtId="4" fontId="40" fillId="0" borderId="15" xfId="80" applyNumberFormat="1" applyFont="1" applyBorder="1" applyAlignment="1">
      <alignment horizontal="right" vertical="center"/>
    </xf>
    <xf numFmtId="49" fontId="40" fillId="0" borderId="16" xfId="80" applyNumberFormat="1" applyFont="1" applyBorder="1" applyAlignment="1">
      <alignment horizontal="center" vertical="center" wrapText="1"/>
    </xf>
    <xf numFmtId="4" fontId="0" fillId="0" borderId="12" xfId="0" applyNumberFormat="1" applyBorder="1"/>
    <xf numFmtId="4" fontId="0" fillId="0" borderId="19" xfId="0" applyNumberFormat="1" applyBorder="1"/>
    <xf numFmtId="0" fontId="40" fillId="0" borderId="16" xfId="80" applyFont="1" applyBorder="1" applyAlignment="1">
      <alignment horizontal="center" vertical="center" wrapText="1"/>
    </xf>
    <xf numFmtId="49" fontId="40" fillId="0" borderId="23" xfId="80" applyNumberFormat="1" applyFont="1" applyBorder="1" applyAlignment="1">
      <alignment horizontal="center" vertical="center" wrapText="1"/>
    </xf>
    <xf numFmtId="4" fontId="40" fillId="60" borderId="14" xfId="80" applyNumberFormat="1" applyFont="1" applyFill="1" applyBorder="1" applyAlignment="1">
      <alignment horizontal="right" vertical="center"/>
    </xf>
    <xf numFmtId="4" fontId="40" fillId="60" borderId="22" xfId="80" applyNumberFormat="1" applyFont="1" applyFill="1" applyBorder="1" applyAlignment="1">
      <alignment horizontal="right" vertical="center"/>
    </xf>
    <xf numFmtId="0" fontId="41" fillId="0" borderId="24" xfId="80" applyFont="1" applyFill="1" applyBorder="1" applyAlignment="1">
      <alignment horizontal="center" vertical="center" wrapText="1"/>
    </xf>
    <xf numFmtId="0" fontId="40" fillId="0" borderId="12" xfId="80" applyFont="1" applyFill="1" applyBorder="1" applyAlignment="1">
      <alignment horizontal="left" vertical="center" wrapText="1"/>
    </xf>
    <xf numFmtId="49" fontId="40" fillId="0" borderId="16" xfId="80" applyNumberFormat="1" applyFont="1" applyFill="1" applyBorder="1" applyAlignment="1">
      <alignment horizontal="center" vertical="center" wrapText="1"/>
    </xf>
    <xf numFmtId="0" fontId="40" fillId="0" borderId="22" xfId="80" applyFont="1" applyFill="1" applyBorder="1" applyAlignment="1">
      <alignment horizontal="left" vertical="center" wrapText="1"/>
    </xf>
    <xf numFmtId="49" fontId="40" fillId="0" borderId="17" xfId="80" applyNumberFormat="1" applyFont="1" applyBorder="1" applyAlignment="1">
      <alignment horizontal="left" vertical="center" wrapText="1"/>
    </xf>
    <xf numFmtId="0" fontId="0" fillId="0" borderId="22" xfId="0" applyBorder="1"/>
    <xf numFmtId="49" fontId="40" fillId="0" borderId="26" xfId="80" applyNumberFormat="1" applyFont="1" applyBorder="1" applyAlignment="1">
      <alignment horizontal="left" vertical="center" wrapText="1"/>
    </xf>
    <xf numFmtId="0" fontId="0" fillId="0" borderId="27" xfId="0" applyBorder="1"/>
    <xf numFmtId="4" fontId="40" fillId="0" borderId="27" xfId="80" applyNumberFormat="1" applyFont="1" applyBorder="1" applyAlignment="1">
      <alignment horizontal="right" vertical="center"/>
    </xf>
    <xf numFmtId="4" fontId="40" fillId="0" borderId="25" xfId="80" applyNumberFormat="1" applyFont="1" applyBorder="1" applyAlignment="1">
      <alignment horizontal="right" vertical="center"/>
    </xf>
    <xf numFmtId="0" fontId="48" fillId="59" borderId="28" xfId="0" applyFont="1" applyFill="1" applyBorder="1"/>
    <xf numFmtId="0" fontId="49" fillId="59" borderId="29" xfId="80" applyFont="1" applyFill="1" applyBorder="1" applyAlignment="1">
      <alignment horizontal="left" vertical="center" wrapText="1"/>
    </xf>
    <xf numFmtId="0" fontId="49" fillId="59" borderId="20" xfId="80" applyFont="1" applyFill="1" applyBorder="1" applyAlignment="1">
      <alignment horizontal="left" vertical="center" wrapText="1"/>
    </xf>
    <xf numFmtId="4" fontId="49" fillId="59" borderId="20" xfId="80" applyNumberFormat="1" applyFont="1" applyFill="1" applyBorder="1" applyAlignment="1">
      <alignment horizontal="right" vertical="center"/>
    </xf>
    <xf numFmtId="4" fontId="49" fillId="59" borderId="21" xfId="80" applyNumberFormat="1" applyFont="1" applyFill="1" applyBorder="1" applyAlignment="1">
      <alignment horizontal="right" vertical="center"/>
    </xf>
    <xf numFmtId="4" fontId="40" fillId="0" borderId="30" xfId="80" applyNumberFormat="1" applyFont="1" applyBorder="1" applyAlignment="1">
      <alignment horizontal="right" vertical="center"/>
    </xf>
    <xf numFmtId="4" fontId="40" fillId="0" borderId="31" xfId="80" applyNumberFormat="1" applyFont="1" applyBorder="1" applyAlignment="1">
      <alignment horizontal="right" vertical="center"/>
    </xf>
    <xf numFmtId="4" fontId="40" fillId="0" borderId="32" xfId="80" applyNumberFormat="1" applyFont="1" applyBorder="1" applyAlignment="1">
      <alignment horizontal="right" vertical="center"/>
    </xf>
    <xf numFmtId="0" fontId="0" fillId="0" borderId="25" xfId="0" applyBorder="1"/>
    <xf numFmtId="49" fontId="40" fillId="0" borderId="36" xfId="80" applyNumberFormat="1" applyFont="1" applyBorder="1" applyAlignment="1">
      <alignment horizontal="center" vertical="center" wrapText="1"/>
    </xf>
    <xf numFmtId="0" fontId="40" fillId="0" borderId="33" xfId="80" applyFont="1" applyBorder="1" applyAlignment="1">
      <alignment horizontal="left" vertical="center" wrapText="1"/>
    </xf>
    <xf numFmtId="4" fontId="40" fillId="0" borderId="33" xfId="80" applyNumberFormat="1" applyFont="1" applyBorder="1" applyAlignment="1">
      <alignment horizontal="right" vertical="center"/>
    </xf>
    <xf numFmtId="4" fontId="0" fillId="0" borderId="33" xfId="0" applyNumberFormat="1" applyBorder="1"/>
    <xf numFmtId="0" fontId="41" fillId="0" borderId="20" xfId="80" applyFont="1" applyFill="1" applyBorder="1" applyAlignment="1">
      <alignment horizontal="center" vertical="center" wrapText="1"/>
    </xf>
    <xf numFmtId="4" fontId="0" fillId="0" borderId="31" xfId="0" applyNumberFormat="1" applyBorder="1"/>
    <xf numFmtId="4" fontId="0" fillId="0" borderId="37" xfId="0" applyNumberFormat="1" applyBorder="1"/>
    <xf numFmtId="4" fontId="0" fillId="0" borderId="32" xfId="0" applyNumberFormat="1" applyBorder="1"/>
    <xf numFmtId="0" fontId="0" fillId="0" borderId="33" xfId="0" applyBorder="1"/>
    <xf numFmtId="4" fontId="40" fillId="0" borderId="38" xfId="80" applyNumberFormat="1" applyFont="1" applyBorder="1" applyAlignment="1">
      <alignment horizontal="right" vertical="center"/>
    </xf>
    <xf numFmtId="4" fontId="49" fillId="59" borderId="21" xfId="80" applyNumberFormat="1" applyFont="1" applyFill="1" applyBorder="1" applyAlignment="1">
      <alignment horizontal="right" vertical="center" wrapText="1"/>
    </xf>
    <xf numFmtId="4" fontId="40" fillId="60" borderId="31" xfId="80" applyNumberFormat="1" applyFont="1" applyFill="1" applyBorder="1" applyAlignment="1">
      <alignment horizontal="right" vertical="center"/>
    </xf>
    <xf numFmtId="0" fontId="51" fillId="0" borderId="40" xfId="80" applyFont="1" applyFill="1" applyBorder="1" applyAlignment="1">
      <alignment horizontal="left" vertical="center" wrapText="1" readingOrder="1"/>
    </xf>
    <xf numFmtId="0" fontId="51" fillId="0" borderId="40" xfId="80" applyFont="1" applyFill="1" applyBorder="1" applyAlignment="1">
      <alignment horizontal="left" vertical="top" wrapText="1"/>
    </xf>
    <xf numFmtId="0" fontId="51" fillId="0" borderId="40" xfId="80" applyFont="1" applyFill="1" applyBorder="1" applyAlignment="1">
      <alignment horizontal="left" vertical="center" wrapText="1"/>
    </xf>
    <xf numFmtId="0" fontId="51" fillId="0" borderId="41" xfId="80" applyFont="1" applyFill="1" applyBorder="1" applyAlignment="1">
      <alignment horizontal="left" vertical="top" wrapText="1"/>
    </xf>
    <xf numFmtId="4" fontId="50" fillId="0" borderId="40" xfId="0" applyNumberFormat="1" applyFont="1" applyFill="1" applyBorder="1" applyAlignment="1">
      <alignment vertical="center"/>
    </xf>
    <xf numFmtId="4" fontId="51" fillId="0" borderId="40" xfId="77" applyNumberFormat="1" applyFont="1" applyFill="1" applyBorder="1" applyAlignment="1">
      <alignment vertical="center"/>
    </xf>
    <xf numFmtId="4" fontId="50" fillId="0" borderId="41" xfId="0" applyNumberFormat="1" applyFont="1" applyFill="1" applyBorder="1" applyAlignment="1">
      <alignment vertical="center"/>
    </xf>
    <xf numFmtId="0" fontId="0" fillId="0" borderId="40" xfId="0" applyBorder="1" applyAlignment="1">
      <alignment vertical="center"/>
    </xf>
    <xf numFmtId="0" fontId="41" fillId="0" borderId="40" xfId="0" applyFont="1" applyFill="1" applyBorder="1" applyAlignment="1">
      <alignment horizontal="left" vertical="center"/>
    </xf>
    <xf numFmtId="0" fontId="41" fillId="0" borderId="40" xfId="0" applyFont="1" applyBorder="1" applyAlignment="1">
      <alignment horizontal="left" vertical="center" wrapText="1"/>
    </xf>
    <xf numFmtId="4" fontId="40" fillId="0" borderId="40" xfId="80" applyNumberFormat="1" applyFont="1" applyBorder="1" applyAlignment="1">
      <alignment horizontal="right" vertical="center"/>
    </xf>
    <xf numFmtId="49" fontId="41" fillId="0" borderId="40" xfId="0" applyNumberFormat="1" applyFont="1" applyBorder="1" applyAlignment="1">
      <alignment horizontal="center" vertical="center"/>
    </xf>
    <xf numFmtId="49" fontId="41" fillId="0" borderId="42" xfId="0" applyNumberFormat="1" applyFont="1" applyBorder="1" applyAlignment="1">
      <alignment horizontal="center" vertical="center"/>
    </xf>
    <xf numFmtId="4" fontId="40" fillId="0" borderId="34" xfId="80" applyNumberFormat="1" applyFont="1" applyBorder="1" applyAlignment="1">
      <alignment horizontal="right" vertical="center"/>
    </xf>
    <xf numFmtId="4" fontId="40" fillId="0" borderId="35" xfId="80" applyNumberFormat="1" applyFont="1" applyBorder="1" applyAlignment="1">
      <alignment horizontal="right" vertical="center"/>
    </xf>
    <xf numFmtId="0" fontId="0" fillId="0" borderId="19" xfId="0" applyBorder="1" applyAlignment="1">
      <alignment vertical="center"/>
    </xf>
    <xf numFmtId="49" fontId="3" fillId="0" borderId="42" xfId="0" applyNumberFormat="1" applyFont="1" applyFill="1" applyBorder="1" applyAlignment="1">
      <alignment horizontal="center"/>
    </xf>
    <xf numFmtId="49" fontId="50" fillId="0" borderId="42" xfId="80" applyNumberFormat="1" applyFont="1" applyFill="1" applyBorder="1" applyAlignment="1">
      <alignment horizontal="center" wrapText="1"/>
    </xf>
    <xf numFmtId="49" fontId="3" fillId="0" borderId="43" xfId="0" applyNumberFormat="1" applyFont="1" applyFill="1" applyBorder="1" applyAlignment="1">
      <alignment horizontal="center"/>
    </xf>
    <xf numFmtId="4" fontId="3" fillId="60" borderId="12" xfId="80" applyNumberFormat="1" applyFont="1" applyFill="1" applyBorder="1" applyAlignment="1">
      <alignment horizontal="right" vertical="center"/>
    </xf>
    <xf numFmtId="4" fontId="3" fillId="60" borderId="30" xfId="80" applyNumberFormat="1" applyFont="1" applyFill="1" applyBorder="1" applyAlignment="1">
      <alignment horizontal="right" vertical="center"/>
    </xf>
    <xf numFmtId="4" fontId="3" fillId="60" borderId="34" xfId="80" applyNumberFormat="1" applyFont="1" applyFill="1" applyBorder="1" applyAlignment="1">
      <alignment horizontal="right" vertical="center"/>
    </xf>
    <xf numFmtId="4" fontId="3" fillId="60" borderId="15" xfId="80" applyNumberFormat="1" applyFont="1" applyFill="1" applyBorder="1" applyAlignment="1">
      <alignment horizontal="right" vertical="center"/>
    </xf>
    <xf numFmtId="4" fontId="3" fillId="60" borderId="39" xfId="80" applyNumberFormat="1" applyFont="1" applyFill="1" applyBorder="1" applyAlignment="1">
      <alignment horizontal="right" vertical="center"/>
    </xf>
    <xf numFmtId="0" fontId="41" fillId="0" borderId="44" xfId="0" applyFont="1" applyBorder="1" applyAlignment="1">
      <alignment horizontal="left" vertical="center"/>
    </xf>
    <xf numFmtId="49" fontId="41" fillId="0" borderId="19" xfId="80" applyNumberFormat="1" applyFont="1" applyBorder="1" applyAlignment="1">
      <alignment horizontal="center" vertical="center" wrapText="1"/>
    </xf>
    <xf numFmtId="0" fontId="41" fillId="0" borderId="25" xfId="80" applyFont="1" applyBorder="1" applyAlignment="1">
      <alignment horizontal="left" vertical="center"/>
    </xf>
    <xf numFmtId="0" fontId="0" fillId="0" borderId="37" xfId="0" applyBorder="1" applyAlignment="1">
      <alignment vertical="center"/>
    </xf>
    <xf numFmtId="4" fontId="50" fillId="0" borderId="46" xfId="80" applyNumberFormat="1" applyFont="1" applyFill="1" applyBorder="1" applyAlignment="1">
      <alignment horizontal="right" vertical="center"/>
    </xf>
    <xf numFmtId="4" fontId="3" fillId="60" borderId="46" xfId="80" applyNumberFormat="1" applyFont="1" applyFill="1" applyBorder="1" applyAlignment="1">
      <alignment horizontal="right" vertical="center"/>
    </xf>
    <xf numFmtId="4" fontId="3" fillId="0" borderId="46" xfId="80" applyNumberFormat="1" applyFont="1" applyFill="1" applyBorder="1" applyAlignment="1">
      <alignment horizontal="right" vertical="center"/>
    </xf>
    <xf numFmtId="4" fontId="3" fillId="60" borderId="47" xfId="80" applyNumberFormat="1" applyFont="1" applyFill="1" applyBorder="1" applyAlignment="1">
      <alignment horizontal="right" vertical="center"/>
    </xf>
    <xf numFmtId="4" fontId="3" fillId="60" borderId="48" xfId="80" applyNumberFormat="1" applyFont="1" applyFill="1" applyBorder="1" applyAlignment="1">
      <alignment horizontal="right" vertical="center"/>
    </xf>
    <xf numFmtId="4" fontId="3" fillId="0" borderId="48" xfId="80" applyNumberFormat="1" applyFont="1" applyFill="1" applyBorder="1" applyAlignment="1">
      <alignment horizontal="right" vertical="center"/>
    </xf>
    <xf numFmtId="4" fontId="3" fillId="60" borderId="49" xfId="80" applyNumberFormat="1" applyFont="1" applyFill="1" applyBorder="1" applyAlignment="1">
      <alignment horizontal="right" vertical="center"/>
    </xf>
    <xf numFmtId="0" fontId="41" fillId="0" borderId="28" xfId="0" applyFont="1" applyBorder="1" applyAlignment="1">
      <alignment horizontal="center" vertical="center"/>
    </xf>
    <xf numFmtId="4" fontId="40" fillId="0" borderId="51" xfId="80" applyNumberFormat="1" applyFont="1" applyBorder="1" applyAlignment="1">
      <alignment horizontal="right" vertical="center"/>
    </xf>
    <xf numFmtId="49" fontId="41" fillId="0" borderId="42" xfId="0" applyNumberFormat="1" applyFont="1" applyBorder="1" applyAlignment="1">
      <alignment horizontal="left" vertical="center"/>
    </xf>
    <xf numFmtId="4" fontId="51" fillId="0" borderId="12" xfId="80" applyNumberFormat="1" applyFont="1" applyFill="1" applyBorder="1" applyAlignment="1">
      <alignment horizontal="right" vertical="center"/>
    </xf>
    <xf numFmtId="0" fontId="51" fillId="0" borderId="46" xfId="80" applyFont="1" applyFill="1" applyBorder="1" applyAlignment="1">
      <alignment horizontal="left" wrapText="1"/>
    </xf>
    <xf numFmtId="4" fontId="40" fillId="0" borderId="14" xfId="80" applyNumberFormat="1" applyFont="1" applyBorder="1" applyAlignment="1">
      <alignment horizontal="right"/>
    </xf>
    <xf numFmtId="4" fontId="50" fillId="0" borderId="19" xfId="80" applyNumberFormat="1" applyFont="1" applyFill="1" applyBorder="1" applyAlignment="1">
      <alignment horizontal="left"/>
    </xf>
    <xf numFmtId="49" fontId="50" fillId="0" borderId="52" xfId="80" applyNumberFormat="1" applyFont="1" applyFill="1" applyBorder="1" applyAlignment="1">
      <alignment horizontal="center" wrapText="1"/>
    </xf>
    <xf numFmtId="0" fontId="48" fillId="59" borderId="28" xfId="0" applyFont="1" applyFill="1" applyBorder="1" applyAlignment="1">
      <alignment vertical="center" wrapText="1"/>
    </xf>
    <xf numFmtId="4" fontId="40" fillId="0" borderId="54" xfId="80" applyNumberFormat="1" applyFont="1" applyBorder="1" applyAlignment="1">
      <alignment horizontal="right" vertical="center"/>
    </xf>
    <xf numFmtId="4" fontId="40" fillId="0" borderId="53" xfId="80" applyNumberFormat="1" applyFont="1" applyBorder="1" applyAlignment="1">
      <alignment horizontal="right" vertical="center"/>
    </xf>
    <xf numFmtId="4" fontId="40" fillId="0" borderId="30" xfId="80" applyNumberFormat="1" applyFont="1" applyBorder="1" applyAlignment="1">
      <alignment horizontal="right"/>
    </xf>
    <xf numFmtId="0" fontId="41" fillId="0" borderId="55" xfId="0" applyFont="1" applyBorder="1" applyAlignment="1">
      <alignment horizontal="left" vertical="center"/>
    </xf>
    <xf numFmtId="49" fontId="40" fillId="0" borderId="56" xfId="80" applyNumberFormat="1" applyFont="1" applyBorder="1" applyAlignment="1">
      <alignment horizontal="center" vertical="center" wrapText="1"/>
    </xf>
    <xf numFmtId="0" fontId="40" fillId="0" borderId="56" xfId="80" applyFont="1" applyFill="1" applyBorder="1" applyAlignment="1">
      <alignment horizontal="left" vertical="center" wrapText="1"/>
    </xf>
    <xf numFmtId="4" fontId="40" fillId="60" borderId="56" xfId="80" applyNumberFormat="1" applyFont="1" applyFill="1" applyBorder="1" applyAlignment="1">
      <alignment horizontal="right" vertical="center"/>
    </xf>
    <xf numFmtId="4" fontId="40" fillId="60" borderId="57" xfId="80" applyNumberFormat="1" applyFont="1" applyFill="1" applyBorder="1" applyAlignment="1">
      <alignment horizontal="right" vertical="center"/>
    </xf>
    <xf numFmtId="0" fontId="41" fillId="0" borderId="58" xfId="0" applyFont="1" applyBorder="1" applyAlignment="1">
      <alignment horizontal="left" vertical="center"/>
    </xf>
    <xf numFmtId="49" fontId="40" fillId="0" borderId="59" xfId="80" applyNumberFormat="1" applyFont="1" applyBorder="1" applyAlignment="1">
      <alignment horizontal="center" vertical="center" wrapText="1"/>
    </xf>
    <xf numFmtId="0" fontId="40" fillId="0" borderId="59" xfId="80" applyFont="1" applyFill="1" applyBorder="1" applyAlignment="1">
      <alignment horizontal="left" vertical="center" wrapText="1"/>
    </xf>
    <xf numFmtId="4" fontId="40" fillId="60" borderId="59" xfId="80" applyNumberFormat="1" applyFont="1" applyFill="1" applyBorder="1" applyAlignment="1">
      <alignment horizontal="right" vertical="center"/>
    </xf>
    <xf numFmtId="4" fontId="40" fillId="60" borderId="53" xfId="80" applyNumberFormat="1" applyFont="1" applyFill="1" applyBorder="1" applyAlignment="1">
      <alignment horizontal="right" vertical="center"/>
    </xf>
    <xf numFmtId="4" fontId="3" fillId="0" borderId="12" xfId="80" applyNumberFormat="1" applyFont="1" applyFill="1" applyBorder="1" applyAlignment="1">
      <alignment horizontal="right" vertical="center"/>
    </xf>
    <xf numFmtId="4" fontId="41" fillId="0" borderId="0" xfId="80" applyNumberFormat="1" applyFont="1" applyBorder="1" applyAlignment="1">
      <alignment horizontal="center" vertical="center" wrapText="1"/>
    </xf>
    <xf numFmtId="0" fontId="0" fillId="0" borderId="60" xfId="0" applyBorder="1"/>
    <xf numFmtId="0" fontId="41" fillId="0" borderId="60" xfId="80" applyFont="1" applyFill="1" applyBorder="1" applyAlignment="1">
      <alignment horizontal="center" vertical="center" wrapText="1"/>
    </xf>
    <xf numFmtId="0" fontId="1" fillId="0" borderId="63" xfId="0" applyFont="1" applyBorder="1"/>
    <xf numFmtId="0" fontId="1" fillId="0" borderId="61" xfId="0" applyFont="1" applyBorder="1"/>
    <xf numFmtId="0" fontId="1" fillId="0" borderId="62" xfId="0" applyFont="1" applyBorder="1"/>
    <xf numFmtId="0" fontId="3" fillId="60" borderId="45" xfId="0" applyFont="1" applyFill="1" applyBorder="1" applyAlignment="1">
      <alignment horizontal="left" vertical="center" wrapText="1"/>
    </xf>
    <xf numFmtId="0" fontId="2" fillId="60" borderId="45" xfId="0" applyFont="1" applyFill="1" applyBorder="1" applyAlignment="1">
      <alignment horizontal="left" wrapText="1"/>
    </xf>
    <xf numFmtId="0" fontId="2" fillId="60" borderId="50" xfId="0" applyFont="1" applyFill="1" applyBorder="1" applyAlignment="1">
      <alignment horizontal="left" wrapText="1"/>
    </xf>
    <xf numFmtId="0" fontId="40" fillId="0" borderId="0" xfId="80" applyFont="1" applyAlignment="1">
      <alignment vertical="center" wrapText="1"/>
    </xf>
    <xf numFmtId="0" fontId="44" fillId="0" borderId="0" xfId="80" applyFont="1" applyBorder="1" applyAlignment="1">
      <alignment horizontal="left" vertical="center" wrapText="1"/>
    </xf>
    <xf numFmtId="0" fontId="47" fillId="0" borderId="0" xfId="80" applyFont="1" applyBorder="1"/>
  </cellXfs>
  <cellStyles count="134">
    <cellStyle name="¬µrka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1 - 20%" xfId="22"/>
    <cellStyle name="Accent1 - 40%" xfId="23"/>
    <cellStyle name="Accent1 - 60%" xfId="24"/>
    <cellStyle name="Accent2" xfId="25"/>
    <cellStyle name="Accent2 - 20%" xfId="26"/>
    <cellStyle name="Accent2 - 40%" xfId="27"/>
    <cellStyle name="Accent2 - 60%" xfId="28"/>
    <cellStyle name="Accent3" xfId="29"/>
    <cellStyle name="Accent3 - 20%" xfId="30"/>
    <cellStyle name="Accent3 - 40%" xfId="31"/>
    <cellStyle name="Accent3 - 60%" xfId="32"/>
    <cellStyle name="Accent3_ADFZ200812" xfId="33"/>
    <cellStyle name="Accent4" xfId="34"/>
    <cellStyle name="Accent4 - 20%" xfId="35"/>
    <cellStyle name="Accent4 - 40%" xfId="36"/>
    <cellStyle name="Accent4 - 60%" xfId="37"/>
    <cellStyle name="Accent4_ADFZ200812" xfId="38"/>
    <cellStyle name="Accent5" xfId="39"/>
    <cellStyle name="Accent5 - 20%" xfId="40"/>
    <cellStyle name="Accent5 - 40%" xfId="41"/>
    <cellStyle name="Accent5 - 60%" xfId="42"/>
    <cellStyle name="Accent5_ADFZ200812" xfId="43"/>
    <cellStyle name="Accent6" xfId="44"/>
    <cellStyle name="Accent6 - 20%" xfId="45"/>
    <cellStyle name="Accent6 - 40%" xfId="46"/>
    <cellStyle name="Accent6 - 60%" xfId="47"/>
    <cellStyle name="Accent6_ADFZ200812" xfId="48"/>
    <cellStyle name="Bad" xfId="49"/>
    <cellStyle name="Calculation" xfId="50"/>
    <cellStyle name="Comma" xfId="51"/>
    <cellStyle name="Currency" xfId="52"/>
    <cellStyle name="čárky [0]_PojFKSPUR 98  (2)" xfId="53"/>
    <cellStyle name="Čárky bez des. míst 2" xfId="54"/>
    <cellStyle name="Date" xfId="55"/>
    <cellStyle name="Datum" xfId="56"/>
    <cellStyle name="Emphasis 1" xfId="57"/>
    <cellStyle name="Emphasis 2" xfId="58"/>
    <cellStyle name="Emphasis 3" xfId="59"/>
    <cellStyle name="Explanatory Text" xfId="60"/>
    <cellStyle name="Fixed" xfId="61"/>
    <cellStyle name="Good" xfId="62"/>
    <cellStyle name="Heading 1" xfId="63"/>
    <cellStyle name="Heading 2" xfId="64"/>
    <cellStyle name="Heading 3" xfId="65"/>
    <cellStyle name="Heading 4" xfId="66"/>
    <cellStyle name="Heading1" xfId="67"/>
    <cellStyle name="Heading2" xfId="68"/>
    <cellStyle name="Check Cell" xfId="69"/>
    <cellStyle name="Input" xfId="70"/>
    <cellStyle name="Linked Cell" xfId="71"/>
    <cellStyle name="M·na" xfId="72"/>
    <cellStyle name="Nadpis1" xfId="73"/>
    <cellStyle name="Nadpis2" xfId="74"/>
    <cellStyle name="Neutral" xfId="75"/>
    <cellStyle name="Normal_Tableau1" xfId="76"/>
    <cellStyle name="Normální" xfId="0" builtinId="0"/>
    <cellStyle name="Normální 2" xfId="77"/>
    <cellStyle name="Normální 2 2" xfId="78"/>
    <cellStyle name="Normální 3" xfId="79"/>
    <cellStyle name="Normální 4" xfId="80"/>
    <cellStyle name="Normální 5" xfId="81"/>
    <cellStyle name="Normální 6" xfId="1"/>
    <cellStyle name="Note" xfId="82"/>
    <cellStyle name="Output" xfId="83"/>
    <cellStyle name="Percent" xfId="84"/>
    <cellStyle name="Pevní" xfId="85"/>
    <cellStyle name="SAPBEXaggData" xfId="86"/>
    <cellStyle name="SAPBEXaggDataEmph" xfId="87"/>
    <cellStyle name="SAPBEXaggItem" xfId="88"/>
    <cellStyle name="SAPBEXaggItemX" xfId="89"/>
    <cellStyle name="SAPBEXexcBad7" xfId="90"/>
    <cellStyle name="SAPBEXexcBad8" xfId="91"/>
    <cellStyle name="SAPBEXexcBad9" xfId="92"/>
    <cellStyle name="SAPBEXexcCritical4" xfId="93"/>
    <cellStyle name="SAPBEXexcCritical5" xfId="94"/>
    <cellStyle name="SAPBEXexcCritical6" xfId="95"/>
    <cellStyle name="SAPBEXexcGood1" xfId="96"/>
    <cellStyle name="SAPBEXexcGood2" xfId="97"/>
    <cellStyle name="SAPBEXexcGood3" xfId="98"/>
    <cellStyle name="SAPBEXfilterDrill" xfId="99"/>
    <cellStyle name="SAPBEXFilterInfo1" xfId="100"/>
    <cellStyle name="SAPBEXFilterInfo2" xfId="101"/>
    <cellStyle name="SAPBEXFilterInfoHlavicka" xfId="102"/>
    <cellStyle name="SAPBEXfilterItem" xfId="103"/>
    <cellStyle name="SAPBEXfilterText" xfId="104"/>
    <cellStyle name="SAPBEXformats" xfId="105"/>
    <cellStyle name="SAPBEXheaderItem" xfId="106"/>
    <cellStyle name="SAPBEXheaderText" xfId="107"/>
    <cellStyle name="SAPBEXHLevel0" xfId="108"/>
    <cellStyle name="SAPBEXHLevel0X" xfId="109"/>
    <cellStyle name="SAPBEXHLevel1" xfId="110"/>
    <cellStyle name="SAPBEXHLevel1X" xfId="111"/>
    <cellStyle name="SAPBEXHLevel2" xfId="112"/>
    <cellStyle name="SAPBEXHLevel2X" xfId="113"/>
    <cellStyle name="SAPBEXHLevel3" xfId="114"/>
    <cellStyle name="SAPBEXHLevel3X" xfId="115"/>
    <cellStyle name="SAPBEXchaText" xfId="116"/>
    <cellStyle name="SAPBEXinputData" xfId="117"/>
    <cellStyle name="SAPBEXItemHeader" xfId="118"/>
    <cellStyle name="SAPBEXresData" xfId="119"/>
    <cellStyle name="SAPBEXresDataEmph" xfId="120"/>
    <cellStyle name="SAPBEXresItem" xfId="121"/>
    <cellStyle name="SAPBEXresItemX" xfId="122"/>
    <cellStyle name="SAPBEXstdData" xfId="123"/>
    <cellStyle name="SAPBEXstdDataEmph" xfId="124"/>
    <cellStyle name="SAPBEXstdItem" xfId="125"/>
    <cellStyle name="SAPBEXstdItemX" xfId="126"/>
    <cellStyle name="SAPBEXtitle" xfId="127"/>
    <cellStyle name="SAPBEXunassignedItem" xfId="128"/>
    <cellStyle name="SAPBEXundefined" xfId="129"/>
    <cellStyle name="Sheet Title" xfId="130"/>
    <cellStyle name="Title" xfId="131"/>
    <cellStyle name="Total" xfId="132"/>
    <cellStyle name="Warning Text" xfId="1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Normal="100" workbookViewId="0">
      <selection activeCell="K10" sqref="K10"/>
    </sheetView>
  </sheetViews>
  <sheetFormatPr defaultRowHeight="15.75" x14ac:dyDescent="0.25"/>
  <cols>
    <col min="1" max="1" width="52.75" customWidth="1"/>
    <col min="2" max="2" width="14.25" customWidth="1"/>
    <col min="3" max="3" width="13.5" customWidth="1"/>
    <col min="4" max="4" width="13.625" customWidth="1"/>
    <col min="5" max="5" width="13.125" customWidth="1"/>
    <col min="6" max="6" width="14.5" customWidth="1"/>
    <col min="7" max="7" width="16.125" customWidth="1"/>
  </cols>
  <sheetData>
    <row r="1" spans="1:8" x14ac:dyDescent="0.25">
      <c r="A1" t="s">
        <v>220</v>
      </c>
    </row>
    <row r="3" spans="1:8" x14ac:dyDescent="0.25">
      <c r="B3" s="3"/>
      <c r="C3" s="3"/>
      <c r="D3" s="3"/>
      <c r="E3" s="3"/>
    </row>
    <row r="4" spans="1:8" ht="19.5" thickBot="1" x14ac:dyDescent="0.3">
      <c r="B4" s="7"/>
      <c r="C4" s="6"/>
      <c r="D4" s="6"/>
      <c r="E4" s="6"/>
    </row>
    <row r="5" spans="1:8" ht="27.75" thickBot="1" x14ac:dyDescent="0.3">
      <c r="A5" s="102" t="s">
        <v>10</v>
      </c>
      <c r="B5" s="21" t="s">
        <v>140</v>
      </c>
      <c r="C5" s="21" t="s">
        <v>12</v>
      </c>
      <c r="D5" s="21" t="s">
        <v>13</v>
      </c>
      <c r="E5" s="21" t="s">
        <v>14</v>
      </c>
      <c r="F5" s="36" t="s">
        <v>15</v>
      </c>
      <c r="G5" s="23" t="s">
        <v>218</v>
      </c>
      <c r="H5" s="127" t="s">
        <v>225</v>
      </c>
    </row>
    <row r="6" spans="1:8" x14ac:dyDescent="0.25">
      <c r="A6" s="131" t="s">
        <v>199</v>
      </c>
      <c r="B6" s="86">
        <v>9221180</v>
      </c>
      <c r="C6" s="86">
        <v>3296963</v>
      </c>
      <c r="D6" s="86">
        <v>5407491</v>
      </c>
      <c r="E6" s="86">
        <v>5860295.6500000004</v>
      </c>
      <c r="F6" s="86">
        <v>9748268</v>
      </c>
      <c r="G6" s="87">
        <f>SUM(B6:F6)</f>
        <v>33534197.649999999</v>
      </c>
      <c r="H6" s="128">
        <v>49</v>
      </c>
    </row>
    <row r="7" spans="1:8" x14ac:dyDescent="0.25">
      <c r="A7" s="131" t="s">
        <v>200</v>
      </c>
      <c r="B7" s="86">
        <v>14009200</v>
      </c>
      <c r="C7" s="86">
        <v>11658512</v>
      </c>
      <c r="D7" s="86">
        <v>13615900</v>
      </c>
      <c r="E7" s="86">
        <v>13764520</v>
      </c>
      <c r="F7" s="124">
        <v>12689849</v>
      </c>
      <c r="G7" s="88">
        <f t="shared" ref="G7:G11" si="0">SUM(B7:F7)</f>
        <v>65737981</v>
      </c>
      <c r="H7" s="129">
        <v>12</v>
      </c>
    </row>
    <row r="8" spans="1:8" x14ac:dyDescent="0.25">
      <c r="A8" s="131" t="s">
        <v>201</v>
      </c>
      <c r="B8" s="86">
        <v>2000000</v>
      </c>
      <c r="C8" s="86">
        <v>2300000</v>
      </c>
      <c r="D8" s="86">
        <v>2000000</v>
      </c>
      <c r="E8" s="86">
        <v>2000000</v>
      </c>
      <c r="F8" s="86">
        <v>2000000</v>
      </c>
      <c r="G8" s="88">
        <f t="shared" si="0"/>
        <v>10300000</v>
      </c>
      <c r="H8" s="129">
        <v>1</v>
      </c>
    </row>
    <row r="9" spans="1:8" x14ac:dyDescent="0.25">
      <c r="A9" s="131" t="s">
        <v>202</v>
      </c>
      <c r="B9" s="89">
        <v>0</v>
      </c>
      <c r="C9" s="86">
        <v>0</v>
      </c>
      <c r="D9" s="86">
        <v>12413306</v>
      </c>
      <c r="E9" s="86">
        <v>0</v>
      </c>
      <c r="F9" s="86">
        <v>0</v>
      </c>
      <c r="G9" s="88">
        <f t="shared" si="0"/>
        <v>12413306</v>
      </c>
      <c r="H9" s="129">
        <v>2</v>
      </c>
    </row>
    <row r="10" spans="1:8" x14ac:dyDescent="0.25">
      <c r="A10" s="131" t="s">
        <v>203</v>
      </c>
      <c r="B10" s="89">
        <v>0</v>
      </c>
      <c r="C10" s="86">
        <v>0</v>
      </c>
      <c r="D10" s="86">
        <v>0</v>
      </c>
      <c r="E10" s="86">
        <v>7298000</v>
      </c>
      <c r="F10" s="86">
        <v>6498000</v>
      </c>
      <c r="G10" s="88">
        <f t="shared" si="0"/>
        <v>13796000</v>
      </c>
      <c r="H10" s="129">
        <v>4</v>
      </c>
    </row>
    <row r="11" spans="1:8" x14ac:dyDescent="0.25">
      <c r="A11" s="132" t="s">
        <v>216</v>
      </c>
      <c r="B11" s="86">
        <v>255463065</v>
      </c>
      <c r="C11" s="86">
        <v>211925054</v>
      </c>
      <c r="D11" s="105">
        <v>324060606</v>
      </c>
      <c r="E11" s="86">
        <v>0</v>
      </c>
      <c r="F11" s="90">
        <v>0</v>
      </c>
      <c r="G11" s="88">
        <f t="shared" si="0"/>
        <v>791448725</v>
      </c>
      <c r="H11" s="129">
        <v>23</v>
      </c>
    </row>
    <row r="12" spans="1:8" ht="30" x14ac:dyDescent="0.25">
      <c r="A12" s="132" t="s">
        <v>217</v>
      </c>
      <c r="B12" s="96">
        <v>0</v>
      </c>
      <c r="C12" s="96">
        <v>0</v>
      </c>
      <c r="D12" s="96">
        <v>0</v>
      </c>
      <c r="E12" s="96">
        <v>0</v>
      </c>
      <c r="F12" s="97">
        <v>69305845.430000007</v>
      </c>
      <c r="G12" s="98">
        <f>SUM(B12:F12)</f>
        <v>69305845.430000007</v>
      </c>
      <c r="H12" s="129">
        <v>22</v>
      </c>
    </row>
    <row r="13" spans="1:8" ht="16.5" thickBot="1" x14ac:dyDescent="0.3">
      <c r="A13" s="133" t="s">
        <v>215</v>
      </c>
      <c r="B13" s="99">
        <v>0</v>
      </c>
      <c r="C13" s="99">
        <v>0</v>
      </c>
      <c r="D13" s="99">
        <v>0</v>
      </c>
      <c r="E13" s="95">
        <v>20006512.649999999</v>
      </c>
      <c r="F13" s="100">
        <v>0</v>
      </c>
      <c r="G13" s="101">
        <f>SUM(B13:F13)</f>
        <v>20006512.649999999</v>
      </c>
      <c r="H13" s="130">
        <v>1</v>
      </c>
    </row>
    <row r="14" spans="1:8" ht="16.5" thickBot="1" x14ac:dyDescent="0.3">
      <c r="A14" s="110" t="s">
        <v>223</v>
      </c>
      <c r="B14" s="49">
        <f>SUM(B6:B13)</f>
        <v>280693445</v>
      </c>
      <c r="C14" s="49">
        <f>SUM(C6:C13)</f>
        <v>229180529</v>
      </c>
      <c r="D14" s="49">
        <f t="shared" ref="D14:G14" si="1">SUM(D6:D13)</f>
        <v>357497303</v>
      </c>
      <c r="E14" s="49">
        <f t="shared" si="1"/>
        <v>48929328.299999997</v>
      </c>
      <c r="F14" s="49">
        <f>SUM(F6:F13)</f>
        <v>100241962.43000001</v>
      </c>
      <c r="G14" s="50">
        <f t="shared" si="1"/>
        <v>1016542567.7299999</v>
      </c>
      <c r="H14" s="126"/>
    </row>
    <row r="15" spans="1:8" x14ac:dyDescent="0.25">
      <c r="B15" s="17"/>
      <c r="C15" s="15"/>
      <c r="D15" s="15"/>
      <c r="E15" s="15"/>
    </row>
    <row r="16" spans="1:8" x14ac:dyDescent="0.25">
      <c r="A16" s="14" t="s">
        <v>3</v>
      </c>
      <c r="B16" s="12"/>
    </row>
    <row r="17" spans="1:4" ht="35.25" customHeight="1" x14ac:dyDescent="0.25">
      <c r="A17" s="134" t="s">
        <v>4</v>
      </c>
      <c r="B17" s="134"/>
    </row>
    <row r="18" spans="1:4" x14ac:dyDescent="0.25">
      <c r="B18" s="11"/>
    </row>
    <row r="19" spans="1:4" x14ac:dyDescent="0.25">
      <c r="A19" s="134" t="s">
        <v>16</v>
      </c>
      <c r="B19" s="134"/>
      <c r="C19" s="134"/>
      <c r="D19" s="134"/>
    </row>
    <row r="20" spans="1:4" ht="15.75" customHeight="1" x14ac:dyDescent="0.25">
      <c r="A20" s="134"/>
      <c r="B20" s="134"/>
    </row>
  </sheetData>
  <mergeCells count="3">
    <mergeCell ref="A20:B20"/>
    <mergeCell ref="A17:B17"/>
    <mergeCell ref="A19:D19"/>
  </mergeCells>
  <pageMargins left="0.70866141732283472" right="0.70866141732283472" top="0.78740157480314965" bottom="0.78740157480314965" header="0.31496062992125984" footer="0.31496062992125984"/>
  <pageSetup paperSize="9" scale="80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67"/>
  <sheetViews>
    <sheetView workbookViewId="0">
      <pane ySplit="5" topLeftCell="A6" activePane="bottomLeft" state="frozen"/>
      <selection pane="bottomLeft" activeCell="I65" sqref="I65"/>
    </sheetView>
  </sheetViews>
  <sheetFormatPr defaultRowHeight="15.75" x14ac:dyDescent="0.25"/>
  <cols>
    <col min="1" max="1" width="16.625" customWidth="1"/>
    <col min="2" max="2" width="10.5" customWidth="1"/>
    <col min="3" max="3" width="64" customWidth="1"/>
    <col min="4" max="4" width="17" customWidth="1"/>
    <col min="5" max="5" width="12.125" customWidth="1"/>
    <col min="6" max="8" width="13.125" customWidth="1"/>
    <col min="9" max="9" width="12.25" customWidth="1"/>
  </cols>
  <sheetData>
    <row r="1" spans="1:13" x14ac:dyDescent="0.25">
      <c r="A1" t="s">
        <v>224</v>
      </c>
    </row>
    <row r="3" spans="1:13" ht="37.5" x14ac:dyDescent="0.3">
      <c r="B3" s="4" t="s">
        <v>9</v>
      </c>
      <c r="C3" s="3"/>
      <c r="D3" s="3"/>
      <c r="E3" s="3"/>
      <c r="F3" s="3"/>
      <c r="G3" s="3"/>
    </row>
    <row r="4" spans="1:13" ht="19.5" thickBot="1" x14ac:dyDescent="0.3">
      <c r="B4" s="7"/>
      <c r="C4" s="7"/>
      <c r="D4" s="7"/>
      <c r="E4" s="6"/>
      <c r="F4" s="6"/>
      <c r="G4" s="6"/>
    </row>
    <row r="5" spans="1:13" ht="54.75" thickBot="1" x14ac:dyDescent="0.3">
      <c r="A5" s="20" t="s">
        <v>10</v>
      </c>
      <c r="B5" s="21" t="s">
        <v>0</v>
      </c>
      <c r="C5" s="22" t="s">
        <v>1</v>
      </c>
      <c r="D5" s="21" t="s">
        <v>11</v>
      </c>
      <c r="E5" s="21" t="s">
        <v>12</v>
      </c>
      <c r="F5" s="21" t="s">
        <v>13</v>
      </c>
      <c r="G5" s="21" t="s">
        <v>14</v>
      </c>
      <c r="H5" s="36" t="s">
        <v>15</v>
      </c>
      <c r="I5" s="23" t="s">
        <v>19</v>
      </c>
    </row>
    <row r="6" spans="1:13" x14ac:dyDescent="0.25">
      <c r="A6" s="91" t="s">
        <v>205</v>
      </c>
      <c r="B6" s="92" t="s">
        <v>206</v>
      </c>
      <c r="C6" s="93" t="s">
        <v>207</v>
      </c>
      <c r="D6" s="35">
        <v>1500000</v>
      </c>
      <c r="E6" s="34">
        <v>0</v>
      </c>
      <c r="F6" s="34">
        <v>0</v>
      </c>
      <c r="G6" s="34">
        <v>0</v>
      </c>
      <c r="H6" s="34">
        <v>0</v>
      </c>
      <c r="I6" s="66">
        <f>SUM(D6:H6)</f>
        <v>1500000</v>
      </c>
    </row>
    <row r="7" spans="1:13" ht="17.25" customHeight="1" x14ac:dyDescent="0.25">
      <c r="A7" s="91" t="s">
        <v>205</v>
      </c>
      <c r="B7" s="38">
        <v>25761382</v>
      </c>
      <c r="C7" s="37" t="s">
        <v>52</v>
      </c>
      <c r="D7" s="34">
        <v>1469164</v>
      </c>
      <c r="E7" s="34">
        <v>230636</v>
      </c>
      <c r="F7" s="34">
        <v>358732</v>
      </c>
      <c r="G7" s="34">
        <v>416800</v>
      </c>
      <c r="H7" s="34">
        <v>0</v>
      </c>
      <c r="I7" s="66">
        <f t="shared" ref="I7:I31" si="0">SUM(D7:H7)</f>
        <v>2475332</v>
      </c>
    </row>
    <row r="8" spans="1:13" ht="17.25" customHeight="1" x14ac:dyDescent="0.25">
      <c r="A8" s="91" t="s">
        <v>205</v>
      </c>
      <c r="B8" s="33" t="s">
        <v>48</v>
      </c>
      <c r="C8" s="37" t="s">
        <v>88</v>
      </c>
      <c r="D8" s="35">
        <v>820000</v>
      </c>
      <c r="E8" s="34">
        <v>380000</v>
      </c>
      <c r="F8" s="34">
        <v>0</v>
      </c>
      <c r="G8" s="34">
        <v>396480</v>
      </c>
      <c r="H8" s="34">
        <v>389000</v>
      </c>
      <c r="I8" s="66">
        <f t="shared" si="0"/>
        <v>1985480</v>
      </c>
      <c r="M8" s="125"/>
    </row>
    <row r="9" spans="1:13" ht="17.25" customHeight="1" x14ac:dyDescent="0.25">
      <c r="A9" s="91" t="s">
        <v>205</v>
      </c>
      <c r="B9" s="33" t="s">
        <v>44</v>
      </c>
      <c r="C9" s="37" t="s">
        <v>97</v>
      </c>
      <c r="D9" s="35">
        <v>683880</v>
      </c>
      <c r="E9" s="34">
        <v>885456</v>
      </c>
      <c r="F9" s="34">
        <v>552372</v>
      </c>
      <c r="G9" s="34">
        <v>694940</v>
      </c>
      <c r="H9" s="34">
        <v>691977</v>
      </c>
      <c r="I9" s="66">
        <f t="shared" si="0"/>
        <v>3508625</v>
      </c>
    </row>
    <row r="10" spans="1:13" ht="17.25" customHeight="1" x14ac:dyDescent="0.25">
      <c r="A10" s="91" t="s">
        <v>205</v>
      </c>
      <c r="B10" s="33" t="s">
        <v>63</v>
      </c>
      <c r="C10" s="37" t="s">
        <v>89</v>
      </c>
      <c r="D10" s="35">
        <v>580000</v>
      </c>
      <c r="E10" s="34">
        <v>0</v>
      </c>
      <c r="F10" s="34">
        <v>0</v>
      </c>
      <c r="G10" s="34">
        <v>0</v>
      </c>
      <c r="H10" s="34">
        <v>0</v>
      </c>
      <c r="I10" s="66">
        <f t="shared" si="0"/>
        <v>580000</v>
      </c>
    </row>
    <row r="11" spans="1:13" ht="17.25" customHeight="1" x14ac:dyDescent="0.25">
      <c r="A11" s="91" t="s">
        <v>205</v>
      </c>
      <c r="B11" s="33" t="s">
        <v>68</v>
      </c>
      <c r="C11" s="37" t="s">
        <v>90</v>
      </c>
      <c r="D11" s="35">
        <v>480000</v>
      </c>
      <c r="E11" s="34">
        <v>0</v>
      </c>
      <c r="F11" s="34">
        <v>0</v>
      </c>
      <c r="G11" s="34">
        <v>260000</v>
      </c>
      <c r="H11" s="34">
        <v>1070000</v>
      </c>
      <c r="I11" s="66">
        <f t="shared" si="0"/>
        <v>1810000</v>
      </c>
    </row>
    <row r="12" spans="1:13" ht="17.25" customHeight="1" x14ac:dyDescent="0.25">
      <c r="A12" s="91" t="s">
        <v>205</v>
      </c>
      <c r="B12" s="33" t="s">
        <v>66</v>
      </c>
      <c r="C12" s="37" t="s">
        <v>91</v>
      </c>
      <c r="D12" s="35">
        <v>460000</v>
      </c>
      <c r="E12" s="34">
        <v>0</v>
      </c>
      <c r="F12" s="34">
        <v>167000</v>
      </c>
      <c r="G12" s="34">
        <v>0</v>
      </c>
      <c r="H12" s="34">
        <v>18595</v>
      </c>
      <c r="I12" s="66">
        <f t="shared" si="0"/>
        <v>645595</v>
      </c>
    </row>
    <row r="13" spans="1:13" ht="17.25" customHeight="1" x14ac:dyDescent="0.25">
      <c r="A13" s="91" t="s">
        <v>205</v>
      </c>
      <c r="B13" s="33" t="s">
        <v>46</v>
      </c>
      <c r="C13" s="37" t="s">
        <v>72</v>
      </c>
      <c r="D13" s="35">
        <v>350000</v>
      </c>
      <c r="E13" s="34">
        <v>225000</v>
      </c>
      <c r="F13" s="34">
        <v>0</v>
      </c>
      <c r="G13" s="34">
        <v>0</v>
      </c>
      <c r="H13" s="34">
        <v>0</v>
      </c>
      <c r="I13" s="66">
        <f t="shared" si="0"/>
        <v>575000</v>
      </c>
    </row>
    <row r="14" spans="1:13" ht="17.25" customHeight="1" x14ac:dyDescent="0.25">
      <c r="A14" s="91" t="s">
        <v>205</v>
      </c>
      <c r="B14" s="33" t="s">
        <v>45</v>
      </c>
      <c r="C14" s="37" t="s">
        <v>92</v>
      </c>
      <c r="D14" s="35">
        <v>300000</v>
      </c>
      <c r="E14" s="34">
        <v>177960</v>
      </c>
      <c r="F14" s="34">
        <v>300000</v>
      </c>
      <c r="G14" s="34">
        <v>314080</v>
      </c>
      <c r="H14" s="34">
        <v>330580</v>
      </c>
      <c r="I14" s="66">
        <f t="shared" si="0"/>
        <v>1422620</v>
      </c>
    </row>
    <row r="15" spans="1:13" ht="17.25" customHeight="1" x14ac:dyDescent="0.25">
      <c r="A15" s="91" t="s">
        <v>205</v>
      </c>
      <c r="B15" s="33" t="s">
        <v>67</v>
      </c>
      <c r="C15" s="37" t="s">
        <v>95</v>
      </c>
      <c r="D15" s="35">
        <v>290000</v>
      </c>
      <c r="E15" s="34">
        <v>0</v>
      </c>
      <c r="F15" s="34">
        <v>0</v>
      </c>
      <c r="G15" s="34">
        <v>0</v>
      </c>
      <c r="H15" s="34">
        <v>0</v>
      </c>
      <c r="I15" s="66">
        <f t="shared" si="0"/>
        <v>290000</v>
      </c>
    </row>
    <row r="16" spans="1:13" ht="17.25" customHeight="1" x14ac:dyDescent="0.25">
      <c r="A16" s="91" t="s">
        <v>205</v>
      </c>
      <c r="B16" s="33" t="s">
        <v>62</v>
      </c>
      <c r="C16" s="37" t="s">
        <v>96</v>
      </c>
      <c r="D16" s="35">
        <v>250000</v>
      </c>
      <c r="E16" s="34">
        <v>0</v>
      </c>
      <c r="F16" s="34">
        <v>0</v>
      </c>
      <c r="G16" s="34">
        <v>0</v>
      </c>
      <c r="H16" s="34">
        <v>0</v>
      </c>
      <c r="I16" s="66">
        <f t="shared" si="0"/>
        <v>250000</v>
      </c>
    </row>
    <row r="17" spans="1:9" ht="17.25" customHeight="1" x14ac:dyDescent="0.25">
      <c r="A17" s="91" t="s">
        <v>205</v>
      </c>
      <c r="B17" s="33">
        <v>24125628</v>
      </c>
      <c r="C17" s="37" t="s">
        <v>54</v>
      </c>
      <c r="D17" s="24">
        <v>250000</v>
      </c>
      <c r="E17" s="34">
        <v>0</v>
      </c>
      <c r="F17" s="34">
        <v>0</v>
      </c>
      <c r="G17" s="34">
        <v>0</v>
      </c>
      <c r="H17" s="34">
        <v>0</v>
      </c>
      <c r="I17" s="66">
        <f t="shared" si="0"/>
        <v>250000</v>
      </c>
    </row>
    <row r="18" spans="1:9" ht="17.25" customHeight="1" x14ac:dyDescent="0.25">
      <c r="A18" s="91" t="s">
        <v>205</v>
      </c>
      <c r="B18" s="33">
        <v>27848230</v>
      </c>
      <c r="C18" s="37" t="s">
        <v>53</v>
      </c>
      <c r="D18" s="24">
        <v>248820</v>
      </c>
      <c r="E18" s="34">
        <v>99300</v>
      </c>
      <c r="F18" s="34">
        <v>116604</v>
      </c>
      <c r="G18" s="34">
        <v>118020</v>
      </c>
      <c r="H18" s="34">
        <v>117960</v>
      </c>
      <c r="I18" s="66">
        <f t="shared" si="0"/>
        <v>700704</v>
      </c>
    </row>
    <row r="19" spans="1:9" ht="17.25" customHeight="1" x14ac:dyDescent="0.25">
      <c r="A19" s="91" t="s">
        <v>205</v>
      </c>
      <c r="B19" s="33" t="s">
        <v>65</v>
      </c>
      <c r="C19" s="37" t="s">
        <v>93</v>
      </c>
      <c r="D19" s="35">
        <v>200000</v>
      </c>
      <c r="E19" s="34">
        <v>0</v>
      </c>
      <c r="F19" s="34">
        <v>468667</v>
      </c>
      <c r="G19" s="34">
        <v>0</v>
      </c>
      <c r="H19" s="34">
        <v>0</v>
      </c>
      <c r="I19" s="66">
        <f t="shared" si="0"/>
        <v>668667</v>
      </c>
    </row>
    <row r="20" spans="1:9" ht="17.25" customHeight="1" x14ac:dyDescent="0.25">
      <c r="A20" s="91" t="s">
        <v>205</v>
      </c>
      <c r="B20" s="33" t="s">
        <v>61</v>
      </c>
      <c r="C20" s="37" t="s">
        <v>60</v>
      </c>
      <c r="D20" s="35">
        <v>200000</v>
      </c>
      <c r="E20" s="34">
        <v>0</v>
      </c>
      <c r="F20" s="34">
        <v>0</v>
      </c>
      <c r="G20" s="34">
        <v>0</v>
      </c>
      <c r="H20" s="34">
        <v>0</v>
      </c>
      <c r="I20" s="66">
        <f t="shared" si="0"/>
        <v>200000</v>
      </c>
    </row>
    <row r="21" spans="1:9" ht="17.25" customHeight="1" x14ac:dyDescent="0.25">
      <c r="A21" s="91" t="s">
        <v>205</v>
      </c>
      <c r="B21" s="33" t="s">
        <v>69</v>
      </c>
      <c r="C21" s="37" t="s">
        <v>94</v>
      </c>
      <c r="D21" s="35">
        <v>150000</v>
      </c>
      <c r="E21" s="34">
        <v>0</v>
      </c>
      <c r="F21" s="34">
        <v>0</v>
      </c>
      <c r="G21" s="34">
        <v>0</v>
      </c>
      <c r="H21" s="34">
        <v>95000</v>
      </c>
      <c r="I21" s="66">
        <f t="shared" si="0"/>
        <v>245000</v>
      </c>
    </row>
    <row r="22" spans="1:9" ht="17.25" customHeight="1" x14ac:dyDescent="0.25">
      <c r="A22" s="91" t="s">
        <v>205</v>
      </c>
      <c r="B22" s="33" t="s">
        <v>76</v>
      </c>
      <c r="C22" s="37" t="s">
        <v>75</v>
      </c>
      <c r="D22" s="35">
        <v>150000</v>
      </c>
      <c r="E22" s="34">
        <v>0</v>
      </c>
      <c r="F22" s="34">
        <v>40000</v>
      </c>
      <c r="G22" s="34">
        <v>0</v>
      </c>
      <c r="H22" s="34">
        <v>0</v>
      </c>
      <c r="I22" s="66">
        <f t="shared" si="0"/>
        <v>190000</v>
      </c>
    </row>
    <row r="23" spans="1:9" ht="17.25" customHeight="1" x14ac:dyDescent="0.25">
      <c r="A23" s="91" t="s">
        <v>205</v>
      </c>
      <c r="B23" s="33" t="s">
        <v>47</v>
      </c>
      <c r="C23" s="37" t="s">
        <v>71</v>
      </c>
      <c r="D23" s="35">
        <v>145020</v>
      </c>
      <c r="E23" s="34">
        <v>84720</v>
      </c>
      <c r="F23" s="34">
        <v>77220</v>
      </c>
      <c r="G23" s="34">
        <v>101508</v>
      </c>
      <c r="H23" s="34">
        <v>137340</v>
      </c>
      <c r="I23" s="66">
        <f t="shared" si="0"/>
        <v>545808</v>
      </c>
    </row>
    <row r="24" spans="1:9" ht="17.25" customHeight="1" x14ac:dyDescent="0.25">
      <c r="A24" s="91" t="s">
        <v>205</v>
      </c>
      <c r="B24" s="33" t="s">
        <v>77</v>
      </c>
      <c r="C24" s="37" t="s">
        <v>55</v>
      </c>
      <c r="D24" s="35">
        <v>141732</v>
      </c>
      <c r="E24" s="34">
        <v>92988</v>
      </c>
      <c r="F24" s="34">
        <v>76056</v>
      </c>
      <c r="G24" s="34">
        <v>71928</v>
      </c>
      <c r="H24" s="34">
        <v>0</v>
      </c>
      <c r="I24" s="66">
        <f t="shared" si="0"/>
        <v>382704</v>
      </c>
    </row>
    <row r="25" spans="1:9" ht="17.25" customHeight="1" x14ac:dyDescent="0.25">
      <c r="A25" s="91" t="s">
        <v>205</v>
      </c>
      <c r="B25" s="33" t="s">
        <v>43</v>
      </c>
      <c r="C25" s="37" t="s">
        <v>98</v>
      </c>
      <c r="D25" s="35">
        <v>140124</v>
      </c>
      <c r="E25" s="34">
        <v>124440</v>
      </c>
      <c r="F25" s="34">
        <v>92760</v>
      </c>
      <c r="G25" s="34">
        <v>116736</v>
      </c>
      <c r="H25" s="34">
        <v>93900</v>
      </c>
      <c r="I25" s="66">
        <f t="shared" si="0"/>
        <v>567960</v>
      </c>
    </row>
    <row r="26" spans="1:9" ht="17.25" customHeight="1" x14ac:dyDescent="0.25">
      <c r="A26" s="91" t="s">
        <v>205</v>
      </c>
      <c r="B26" s="33" t="s">
        <v>64</v>
      </c>
      <c r="C26" s="37" t="s">
        <v>99</v>
      </c>
      <c r="D26" s="35">
        <v>100000</v>
      </c>
      <c r="E26" s="34">
        <v>0</v>
      </c>
      <c r="F26" s="34">
        <v>0</v>
      </c>
      <c r="G26" s="34">
        <v>0</v>
      </c>
      <c r="H26" s="34">
        <v>0</v>
      </c>
      <c r="I26" s="66">
        <f t="shared" si="0"/>
        <v>100000</v>
      </c>
    </row>
    <row r="27" spans="1:9" ht="17.25" customHeight="1" x14ac:dyDescent="0.25">
      <c r="A27" s="91" t="s">
        <v>205</v>
      </c>
      <c r="B27" s="33" t="s">
        <v>74</v>
      </c>
      <c r="C27" s="37" t="s">
        <v>73</v>
      </c>
      <c r="D27" s="35">
        <v>100000</v>
      </c>
      <c r="E27" s="34">
        <v>0</v>
      </c>
      <c r="F27" s="34">
        <v>0</v>
      </c>
      <c r="G27" s="34">
        <v>0</v>
      </c>
      <c r="H27" s="34">
        <v>0</v>
      </c>
      <c r="I27" s="66">
        <f t="shared" si="0"/>
        <v>100000</v>
      </c>
    </row>
    <row r="28" spans="1:9" ht="17.25" customHeight="1" x14ac:dyDescent="0.25">
      <c r="A28" s="91" t="s">
        <v>205</v>
      </c>
      <c r="B28" s="33" t="s">
        <v>56</v>
      </c>
      <c r="C28" s="37" t="s">
        <v>57</v>
      </c>
      <c r="D28" s="35">
        <v>97440</v>
      </c>
      <c r="E28" s="34">
        <v>110088</v>
      </c>
      <c r="F28" s="34">
        <v>0</v>
      </c>
      <c r="G28" s="34">
        <v>0</v>
      </c>
      <c r="H28" s="34">
        <v>0</v>
      </c>
      <c r="I28" s="66">
        <f t="shared" si="0"/>
        <v>207528</v>
      </c>
    </row>
    <row r="29" spans="1:9" ht="17.25" customHeight="1" x14ac:dyDescent="0.25">
      <c r="A29" s="91" t="s">
        <v>205</v>
      </c>
      <c r="B29" s="33" t="s">
        <v>70</v>
      </c>
      <c r="C29" s="37" t="s">
        <v>100</v>
      </c>
      <c r="D29" s="35">
        <v>80000</v>
      </c>
      <c r="E29" s="34">
        <v>0</v>
      </c>
      <c r="F29" s="34">
        <v>0</v>
      </c>
      <c r="G29" s="34">
        <v>0</v>
      </c>
      <c r="H29" s="34">
        <v>0</v>
      </c>
      <c r="I29" s="66">
        <f t="shared" si="0"/>
        <v>80000</v>
      </c>
    </row>
    <row r="30" spans="1:9" ht="17.25" customHeight="1" x14ac:dyDescent="0.25">
      <c r="A30" s="91" t="s">
        <v>205</v>
      </c>
      <c r="B30" s="33" t="s">
        <v>59</v>
      </c>
      <c r="C30" s="37" t="s">
        <v>58</v>
      </c>
      <c r="D30" s="35">
        <v>35000</v>
      </c>
      <c r="E30" s="34">
        <v>0</v>
      </c>
      <c r="F30" s="34">
        <v>0</v>
      </c>
      <c r="G30" s="34">
        <v>0</v>
      </c>
      <c r="H30" s="34">
        <v>0</v>
      </c>
      <c r="I30" s="66">
        <f t="shared" si="0"/>
        <v>35000</v>
      </c>
    </row>
    <row r="31" spans="1:9" ht="17.25" customHeight="1" x14ac:dyDescent="0.25">
      <c r="A31" s="91" t="s">
        <v>205</v>
      </c>
      <c r="B31" s="33" t="s">
        <v>78</v>
      </c>
      <c r="C31" s="37" t="s">
        <v>79</v>
      </c>
      <c r="D31" s="35">
        <v>0</v>
      </c>
      <c r="E31" s="34">
        <v>440000</v>
      </c>
      <c r="F31" s="34">
        <v>140000</v>
      </c>
      <c r="G31" s="34">
        <v>76000</v>
      </c>
      <c r="H31" s="34">
        <v>394000</v>
      </c>
      <c r="I31" s="66">
        <f t="shared" si="0"/>
        <v>1050000</v>
      </c>
    </row>
    <row r="32" spans="1:9" ht="17.25" customHeight="1" x14ac:dyDescent="0.25">
      <c r="A32" s="91" t="s">
        <v>205</v>
      </c>
      <c r="B32" s="33" t="s">
        <v>80</v>
      </c>
      <c r="C32" s="37" t="s">
        <v>81</v>
      </c>
      <c r="D32" s="35">
        <v>0</v>
      </c>
      <c r="E32" s="34">
        <v>46375</v>
      </c>
      <c r="F32" s="34">
        <v>295080</v>
      </c>
      <c r="G32" s="34">
        <v>0</v>
      </c>
      <c r="H32" s="34">
        <v>224625</v>
      </c>
      <c r="I32" s="66">
        <f t="shared" ref="I32:I38" si="1">SUM(D32:H32)</f>
        <v>566080</v>
      </c>
    </row>
    <row r="33" spans="1:9" ht="17.25" customHeight="1" x14ac:dyDescent="0.25">
      <c r="A33" s="91" t="s">
        <v>205</v>
      </c>
      <c r="B33" s="33" t="s">
        <v>82</v>
      </c>
      <c r="C33" s="37" t="s">
        <v>83</v>
      </c>
      <c r="D33" s="35">
        <v>0</v>
      </c>
      <c r="E33" s="34">
        <v>167000</v>
      </c>
      <c r="F33" s="34">
        <v>240000</v>
      </c>
      <c r="G33" s="34">
        <v>0</v>
      </c>
      <c r="H33" s="34">
        <v>0</v>
      </c>
      <c r="I33" s="66">
        <f t="shared" si="1"/>
        <v>407000</v>
      </c>
    </row>
    <row r="34" spans="1:9" ht="17.25" customHeight="1" x14ac:dyDescent="0.25">
      <c r="A34" s="91" t="s">
        <v>205</v>
      </c>
      <c r="B34" s="33" t="s">
        <v>84</v>
      </c>
      <c r="C34" s="37" t="s">
        <v>85</v>
      </c>
      <c r="D34" s="35">
        <v>0</v>
      </c>
      <c r="E34" s="34">
        <v>200000</v>
      </c>
      <c r="F34" s="34">
        <v>280000</v>
      </c>
      <c r="G34" s="34">
        <v>500000</v>
      </c>
      <c r="H34" s="34">
        <v>1950150</v>
      </c>
      <c r="I34" s="66">
        <f t="shared" si="1"/>
        <v>2930150</v>
      </c>
    </row>
    <row r="35" spans="1:9" ht="17.25" customHeight="1" x14ac:dyDescent="0.25">
      <c r="A35" s="91" t="s">
        <v>205</v>
      </c>
      <c r="B35" s="33" t="s">
        <v>86</v>
      </c>
      <c r="C35" s="37" t="s">
        <v>87</v>
      </c>
      <c r="D35" s="35">
        <v>0</v>
      </c>
      <c r="E35" s="34">
        <v>33000</v>
      </c>
      <c r="F35" s="34">
        <v>35000</v>
      </c>
      <c r="G35" s="34">
        <v>0</v>
      </c>
      <c r="H35" s="34">
        <v>0</v>
      </c>
      <c r="I35" s="66">
        <f t="shared" si="1"/>
        <v>68000</v>
      </c>
    </row>
    <row r="36" spans="1:9" ht="17.25" customHeight="1" x14ac:dyDescent="0.25">
      <c r="A36" s="91" t="s">
        <v>205</v>
      </c>
      <c r="B36" s="33" t="s">
        <v>101</v>
      </c>
      <c r="C36" s="37" t="s">
        <v>102</v>
      </c>
      <c r="D36" s="35">
        <v>0</v>
      </c>
      <c r="E36" s="34">
        <v>0</v>
      </c>
      <c r="F36" s="34">
        <v>46000</v>
      </c>
      <c r="G36" s="34">
        <v>690240.65</v>
      </c>
      <c r="H36" s="34">
        <v>290860</v>
      </c>
      <c r="I36" s="66">
        <f t="shared" si="1"/>
        <v>1027100.65</v>
      </c>
    </row>
    <row r="37" spans="1:9" ht="17.25" customHeight="1" x14ac:dyDescent="0.25">
      <c r="A37" s="91" t="s">
        <v>205</v>
      </c>
      <c r="B37" s="33" t="s">
        <v>103</v>
      </c>
      <c r="C37" s="37" t="s">
        <v>104</v>
      </c>
      <c r="D37" s="35">
        <v>0</v>
      </c>
      <c r="E37" s="34">
        <v>0</v>
      </c>
      <c r="F37" s="34">
        <v>98000</v>
      </c>
      <c r="G37" s="34">
        <v>0</v>
      </c>
      <c r="H37" s="34">
        <v>0</v>
      </c>
      <c r="I37" s="66">
        <f t="shared" si="1"/>
        <v>98000</v>
      </c>
    </row>
    <row r="38" spans="1:9" ht="17.25" customHeight="1" x14ac:dyDescent="0.25">
      <c r="A38" s="91" t="s">
        <v>205</v>
      </c>
      <c r="B38" s="33" t="s">
        <v>105</v>
      </c>
      <c r="C38" s="37" t="s">
        <v>106</v>
      </c>
      <c r="D38" s="35">
        <v>0</v>
      </c>
      <c r="E38" s="34">
        <v>0</v>
      </c>
      <c r="F38" s="34">
        <v>193000</v>
      </c>
      <c r="G38" s="34">
        <v>0</v>
      </c>
      <c r="H38" s="34">
        <v>176813</v>
      </c>
      <c r="I38" s="66">
        <f t="shared" si="1"/>
        <v>369813</v>
      </c>
    </row>
    <row r="39" spans="1:9" ht="17.25" customHeight="1" x14ac:dyDescent="0.25">
      <c r="A39" s="91" t="s">
        <v>205</v>
      </c>
      <c r="B39" s="33" t="s">
        <v>107</v>
      </c>
      <c r="C39" s="37" t="s">
        <v>108</v>
      </c>
      <c r="D39" s="35">
        <v>0</v>
      </c>
      <c r="E39" s="34">
        <v>0</v>
      </c>
      <c r="F39" s="34">
        <v>60000</v>
      </c>
      <c r="G39" s="34">
        <v>0</v>
      </c>
      <c r="H39" s="34">
        <v>429460</v>
      </c>
      <c r="I39" s="66">
        <f t="shared" ref="I39:I45" si="2">SUM(D39:H39)</f>
        <v>489460</v>
      </c>
    </row>
    <row r="40" spans="1:9" ht="17.25" customHeight="1" x14ac:dyDescent="0.25">
      <c r="A40" s="91" t="s">
        <v>205</v>
      </c>
      <c r="B40" s="33" t="s">
        <v>109</v>
      </c>
      <c r="C40" s="37" t="s">
        <v>110</v>
      </c>
      <c r="D40" s="35">
        <v>0</v>
      </c>
      <c r="E40" s="34">
        <v>0</v>
      </c>
      <c r="F40" s="34">
        <v>788000</v>
      </c>
      <c r="G40" s="34">
        <v>490500</v>
      </c>
      <c r="H40" s="34">
        <v>1156800</v>
      </c>
      <c r="I40" s="66">
        <f t="shared" si="2"/>
        <v>2435300</v>
      </c>
    </row>
    <row r="41" spans="1:9" ht="17.25" customHeight="1" x14ac:dyDescent="0.25">
      <c r="A41" s="91" t="s">
        <v>205</v>
      </c>
      <c r="B41" s="33" t="s">
        <v>111</v>
      </c>
      <c r="C41" s="37" t="s">
        <v>112</v>
      </c>
      <c r="D41" s="35">
        <v>0</v>
      </c>
      <c r="E41" s="34">
        <v>0</v>
      </c>
      <c r="F41" s="34">
        <v>200000</v>
      </c>
      <c r="G41" s="34">
        <v>0</v>
      </c>
      <c r="H41" s="34">
        <v>0</v>
      </c>
      <c r="I41" s="66">
        <f t="shared" si="2"/>
        <v>200000</v>
      </c>
    </row>
    <row r="42" spans="1:9" ht="17.25" customHeight="1" x14ac:dyDescent="0.25">
      <c r="A42" s="91" t="s">
        <v>205</v>
      </c>
      <c r="B42" s="33" t="s">
        <v>113</v>
      </c>
      <c r="C42" s="37" t="s">
        <v>114</v>
      </c>
      <c r="D42" s="35">
        <v>0</v>
      </c>
      <c r="E42" s="34">
        <v>0</v>
      </c>
      <c r="F42" s="34">
        <v>355000</v>
      </c>
      <c r="G42" s="34">
        <v>276375</v>
      </c>
      <c r="H42" s="34">
        <v>300000</v>
      </c>
      <c r="I42" s="66">
        <f>SUM(D42:H42)</f>
        <v>931375</v>
      </c>
    </row>
    <row r="43" spans="1:9" ht="17.25" customHeight="1" x14ac:dyDescent="0.25">
      <c r="A43" s="91" t="s">
        <v>205</v>
      </c>
      <c r="B43" s="33" t="s">
        <v>115</v>
      </c>
      <c r="C43" s="37" t="s">
        <v>116</v>
      </c>
      <c r="D43" s="35">
        <v>0</v>
      </c>
      <c r="E43" s="34">
        <v>0</v>
      </c>
      <c r="F43" s="34">
        <v>148000</v>
      </c>
      <c r="G43" s="34">
        <v>499500</v>
      </c>
      <c r="H43" s="34">
        <v>0</v>
      </c>
      <c r="I43" s="66">
        <f t="shared" si="2"/>
        <v>647500</v>
      </c>
    </row>
    <row r="44" spans="1:9" ht="17.25" customHeight="1" x14ac:dyDescent="0.25">
      <c r="A44" s="91" t="s">
        <v>205</v>
      </c>
      <c r="B44" s="33" t="s">
        <v>117</v>
      </c>
      <c r="C44" s="37" t="s">
        <v>118</v>
      </c>
      <c r="D44" s="35">
        <v>0</v>
      </c>
      <c r="E44" s="34">
        <v>0</v>
      </c>
      <c r="F44" s="34">
        <v>200000</v>
      </c>
      <c r="G44" s="34">
        <v>0</v>
      </c>
      <c r="H44" s="34">
        <v>0</v>
      </c>
      <c r="I44" s="66">
        <f t="shared" si="2"/>
        <v>200000</v>
      </c>
    </row>
    <row r="45" spans="1:9" ht="17.25" customHeight="1" x14ac:dyDescent="0.25">
      <c r="A45" s="91" t="s">
        <v>205</v>
      </c>
      <c r="B45" s="33" t="s">
        <v>119</v>
      </c>
      <c r="C45" s="37" t="s">
        <v>120</v>
      </c>
      <c r="D45" s="35">
        <v>0</v>
      </c>
      <c r="E45" s="34">
        <v>0</v>
      </c>
      <c r="F45" s="34">
        <v>80000</v>
      </c>
      <c r="G45" s="34">
        <v>0</v>
      </c>
      <c r="H45" s="34">
        <v>0</v>
      </c>
      <c r="I45" s="66">
        <f t="shared" si="2"/>
        <v>80000</v>
      </c>
    </row>
    <row r="46" spans="1:9" ht="17.25" customHeight="1" x14ac:dyDescent="0.25">
      <c r="A46" s="91" t="s">
        <v>205</v>
      </c>
      <c r="B46" s="33" t="s">
        <v>121</v>
      </c>
      <c r="C46" s="37" t="s">
        <v>122</v>
      </c>
      <c r="D46" s="35">
        <v>0</v>
      </c>
      <c r="E46" s="34">
        <v>0</v>
      </c>
      <c r="F46" s="34">
        <v>0</v>
      </c>
      <c r="G46" s="34">
        <v>150000</v>
      </c>
      <c r="H46" s="34">
        <v>0</v>
      </c>
      <c r="I46" s="66">
        <f t="shared" ref="I46:I55" si="3">SUM(D46:H46)</f>
        <v>150000</v>
      </c>
    </row>
    <row r="47" spans="1:9" ht="17.25" customHeight="1" x14ac:dyDescent="0.25">
      <c r="A47" s="91" t="s">
        <v>205</v>
      </c>
      <c r="B47" s="33" t="s">
        <v>123</v>
      </c>
      <c r="C47" s="37" t="s">
        <v>124</v>
      </c>
      <c r="D47" s="35">
        <v>0</v>
      </c>
      <c r="E47" s="34">
        <v>0</v>
      </c>
      <c r="F47" s="34">
        <v>0</v>
      </c>
      <c r="G47" s="34">
        <v>386188</v>
      </c>
      <c r="H47" s="34">
        <v>140000</v>
      </c>
      <c r="I47" s="66">
        <f t="shared" si="3"/>
        <v>526188</v>
      </c>
    </row>
    <row r="48" spans="1:9" ht="17.25" customHeight="1" x14ac:dyDescent="0.25">
      <c r="A48" s="91" t="s">
        <v>205</v>
      </c>
      <c r="B48" s="33" t="s">
        <v>125</v>
      </c>
      <c r="C48" s="37" t="s">
        <v>126</v>
      </c>
      <c r="D48" s="35">
        <v>0</v>
      </c>
      <c r="E48" s="34">
        <v>0</v>
      </c>
      <c r="F48" s="34">
        <v>0</v>
      </c>
      <c r="G48" s="34">
        <v>121000</v>
      </c>
      <c r="H48" s="34">
        <v>0</v>
      </c>
      <c r="I48" s="66">
        <f t="shared" si="3"/>
        <v>121000</v>
      </c>
    </row>
    <row r="49" spans="1:9" ht="17.25" customHeight="1" x14ac:dyDescent="0.25">
      <c r="A49" s="91" t="s">
        <v>205</v>
      </c>
      <c r="B49" s="33" t="s">
        <v>127</v>
      </c>
      <c r="C49" s="37" t="s">
        <v>128</v>
      </c>
      <c r="D49" s="35">
        <v>0</v>
      </c>
      <c r="E49" s="34">
        <v>0</v>
      </c>
      <c r="F49" s="34">
        <v>0</v>
      </c>
      <c r="G49" s="34">
        <v>180000</v>
      </c>
      <c r="H49" s="34">
        <v>0</v>
      </c>
      <c r="I49" s="66">
        <f t="shared" si="3"/>
        <v>180000</v>
      </c>
    </row>
    <row r="50" spans="1:9" ht="17.25" customHeight="1" x14ac:dyDescent="0.25">
      <c r="A50" s="91" t="s">
        <v>205</v>
      </c>
      <c r="B50" s="33" t="s">
        <v>130</v>
      </c>
      <c r="C50" s="39" t="s">
        <v>129</v>
      </c>
      <c r="D50" s="35">
        <v>0</v>
      </c>
      <c r="E50" s="34">
        <v>0</v>
      </c>
      <c r="F50" s="34">
        <v>0</v>
      </c>
      <c r="G50" s="34">
        <v>0</v>
      </c>
      <c r="H50" s="34">
        <v>396560</v>
      </c>
      <c r="I50" s="66">
        <f t="shared" si="3"/>
        <v>396560</v>
      </c>
    </row>
    <row r="51" spans="1:9" ht="17.25" customHeight="1" x14ac:dyDescent="0.25">
      <c r="A51" s="91" t="s">
        <v>205</v>
      </c>
      <c r="B51" s="33" t="s">
        <v>131</v>
      </c>
      <c r="C51" s="39" t="s">
        <v>132</v>
      </c>
      <c r="D51" s="35">
        <v>0</v>
      </c>
      <c r="E51" s="34">
        <v>0</v>
      </c>
      <c r="F51" s="34">
        <v>0</v>
      </c>
      <c r="G51" s="34">
        <v>0</v>
      </c>
      <c r="H51" s="34">
        <v>134645</v>
      </c>
      <c r="I51" s="66">
        <f t="shared" si="3"/>
        <v>134645</v>
      </c>
    </row>
    <row r="52" spans="1:9" ht="17.25" customHeight="1" x14ac:dyDescent="0.25">
      <c r="A52" s="91" t="s">
        <v>205</v>
      </c>
      <c r="B52" s="33" t="s">
        <v>134</v>
      </c>
      <c r="C52" s="37" t="s">
        <v>133</v>
      </c>
      <c r="D52" s="35">
        <v>0</v>
      </c>
      <c r="E52" s="34">
        <v>0</v>
      </c>
      <c r="F52" s="34">
        <v>0</v>
      </c>
      <c r="G52" s="34">
        <v>0</v>
      </c>
      <c r="H52" s="34">
        <v>774000</v>
      </c>
      <c r="I52" s="66">
        <f t="shared" si="3"/>
        <v>774000</v>
      </c>
    </row>
    <row r="53" spans="1:9" ht="17.25" customHeight="1" x14ac:dyDescent="0.25">
      <c r="A53" s="91" t="s">
        <v>205</v>
      </c>
      <c r="B53" s="33" t="s">
        <v>135</v>
      </c>
      <c r="C53" s="39" t="s">
        <v>136</v>
      </c>
      <c r="D53" s="35">
        <v>0</v>
      </c>
      <c r="E53" s="34">
        <v>0</v>
      </c>
      <c r="F53" s="34">
        <v>0</v>
      </c>
      <c r="G53" s="34">
        <v>0</v>
      </c>
      <c r="H53" s="34">
        <v>200000</v>
      </c>
      <c r="I53" s="66">
        <f t="shared" si="3"/>
        <v>200000</v>
      </c>
    </row>
    <row r="54" spans="1:9" ht="17.25" customHeight="1" x14ac:dyDescent="0.25">
      <c r="A54" s="114" t="s">
        <v>205</v>
      </c>
      <c r="B54" s="115" t="s">
        <v>137</v>
      </c>
      <c r="C54" s="116" t="s">
        <v>138</v>
      </c>
      <c r="D54" s="117">
        <v>0</v>
      </c>
      <c r="E54" s="117">
        <v>0</v>
      </c>
      <c r="F54" s="117">
        <v>0</v>
      </c>
      <c r="G54" s="117">
        <v>0</v>
      </c>
      <c r="H54" s="117">
        <v>188000</v>
      </c>
      <c r="I54" s="118">
        <f t="shared" si="3"/>
        <v>188000</v>
      </c>
    </row>
    <row r="55" spans="1:9" ht="17.25" customHeight="1" thickBot="1" x14ac:dyDescent="0.3">
      <c r="A55" s="119" t="s">
        <v>205</v>
      </c>
      <c r="B55" s="120" t="s">
        <v>221</v>
      </c>
      <c r="C55" s="121" t="s">
        <v>222</v>
      </c>
      <c r="D55" s="122">
        <v>0</v>
      </c>
      <c r="E55" s="122">
        <v>0</v>
      </c>
      <c r="F55" s="122">
        <v>0</v>
      </c>
      <c r="G55" s="122">
        <v>0</v>
      </c>
      <c r="H55" s="122">
        <v>48003</v>
      </c>
      <c r="I55" s="123">
        <f t="shared" si="3"/>
        <v>48003</v>
      </c>
    </row>
    <row r="56" spans="1:9" ht="16.5" thickBot="1" x14ac:dyDescent="0.3">
      <c r="A56" s="46" t="s">
        <v>148</v>
      </c>
      <c r="B56" s="47"/>
      <c r="C56" s="48"/>
      <c r="D56" s="49">
        <f>SUM(D6:D38)</f>
        <v>9221180</v>
      </c>
      <c r="E56" s="49">
        <f>SUM(E6:E55)</f>
        <v>3296963</v>
      </c>
      <c r="F56" s="49">
        <f>SUM(F6:F55)</f>
        <v>5407491</v>
      </c>
      <c r="G56" s="49">
        <f>SUM(G6:G55)</f>
        <v>5860295.6500000004</v>
      </c>
      <c r="H56" s="49">
        <f>SUM(H6:H55)</f>
        <v>9748268</v>
      </c>
      <c r="I56" s="50">
        <f>SUM(I6:I55)</f>
        <v>33534197.649999999</v>
      </c>
    </row>
    <row r="57" spans="1:9" x14ac:dyDescent="0.25">
      <c r="B57" s="16"/>
      <c r="C57" s="16"/>
      <c r="D57" s="17"/>
      <c r="E57" s="15"/>
      <c r="F57" s="15"/>
      <c r="G57" s="15"/>
    </row>
    <row r="58" spans="1:9" x14ac:dyDescent="0.25">
      <c r="A58" s="14" t="s">
        <v>3</v>
      </c>
      <c r="B58" s="14"/>
      <c r="C58" s="12"/>
      <c r="D58" s="12"/>
    </row>
    <row r="59" spans="1:9" ht="30" customHeight="1" x14ac:dyDescent="0.25">
      <c r="A59" s="134" t="s">
        <v>4</v>
      </c>
      <c r="B59" s="134"/>
      <c r="C59" s="134"/>
      <c r="D59" s="134"/>
    </row>
    <row r="60" spans="1:9" x14ac:dyDescent="0.25">
      <c r="B60" s="12"/>
      <c r="C60" s="12"/>
      <c r="D60" s="11"/>
    </row>
    <row r="61" spans="1:9" ht="15.75" customHeight="1" x14ac:dyDescent="0.25">
      <c r="A61" s="135" t="s">
        <v>2</v>
      </c>
      <c r="B61" s="135"/>
      <c r="C61" s="135"/>
      <c r="D61" s="13"/>
    </row>
    <row r="62" spans="1:9" x14ac:dyDescent="0.25">
      <c r="A62" s="136" t="s">
        <v>5</v>
      </c>
      <c r="B62" s="136"/>
      <c r="C62" s="136"/>
      <c r="D62" s="13"/>
    </row>
    <row r="63" spans="1:9" x14ac:dyDescent="0.25">
      <c r="A63" s="136" t="s">
        <v>6</v>
      </c>
      <c r="B63" s="136"/>
      <c r="C63" s="136"/>
      <c r="D63" s="13"/>
    </row>
    <row r="64" spans="1:9" x14ac:dyDescent="0.25">
      <c r="A64" s="136" t="s">
        <v>7</v>
      </c>
      <c r="B64" s="136"/>
      <c r="C64" s="136"/>
      <c r="D64" s="13"/>
    </row>
    <row r="65" spans="1:4" x14ac:dyDescent="0.25">
      <c r="A65" s="136" t="s">
        <v>8</v>
      </c>
      <c r="B65" s="136"/>
      <c r="C65" s="136"/>
      <c r="D65" s="13"/>
    </row>
    <row r="67" spans="1:4" ht="15.75" customHeight="1" x14ac:dyDescent="0.25">
      <c r="A67" s="134" t="s">
        <v>16</v>
      </c>
      <c r="B67" s="134"/>
      <c r="C67" s="134"/>
      <c r="D67" s="134"/>
    </row>
  </sheetData>
  <mergeCells count="7">
    <mergeCell ref="A67:D67"/>
    <mergeCell ref="A59:D59"/>
    <mergeCell ref="A61:C61"/>
    <mergeCell ref="A62:C62"/>
    <mergeCell ref="A63:C63"/>
    <mergeCell ref="A64:C64"/>
    <mergeCell ref="A65:C65"/>
  </mergeCells>
  <pageMargins left="0.7" right="0.7" top="0.78740157499999996" bottom="0.78740157499999996" header="0.3" footer="0.3"/>
  <pageSetup paperSize="9"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activeCell="B1" sqref="B1"/>
    </sheetView>
  </sheetViews>
  <sheetFormatPr defaultRowHeight="15.75" x14ac:dyDescent="0.25"/>
  <cols>
    <col min="1" max="1" width="30.25" customWidth="1"/>
    <col min="2" max="2" width="10.5" customWidth="1"/>
    <col min="3" max="3" width="42.625" customWidth="1"/>
    <col min="4" max="4" width="16.5" customWidth="1"/>
    <col min="5" max="5" width="12.875" customWidth="1"/>
    <col min="6" max="8" width="13.125" customWidth="1"/>
    <col min="9" max="9" width="12.875" customWidth="1"/>
  </cols>
  <sheetData>
    <row r="1" spans="1:12" x14ac:dyDescent="0.25">
      <c r="A1" t="s">
        <v>220</v>
      </c>
    </row>
    <row r="3" spans="1:12" ht="37.5" x14ac:dyDescent="0.3">
      <c r="B3" s="4" t="s">
        <v>9</v>
      </c>
      <c r="C3" s="3"/>
      <c r="D3" s="3"/>
      <c r="E3" s="3"/>
      <c r="F3" s="3"/>
      <c r="G3" s="3"/>
    </row>
    <row r="4" spans="1:12" ht="19.5" thickBot="1" x14ac:dyDescent="0.3">
      <c r="B4" s="7"/>
      <c r="C4" s="7"/>
      <c r="D4" s="7"/>
      <c r="E4" s="6"/>
      <c r="F4" s="6"/>
      <c r="G4" s="6"/>
    </row>
    <row r="5" spans="1:12" ht="54.75" thickBot="1" x14ac:dyDescent="0.3">
      <c r="A5" s="20" t="s">
        <v>10</v>
      </c>
      <c r="B5" s="21" t="s">
        <v>0</v>
      </c>
      <c r="C5" s="22" t="s">
        <v>1</v>
      </c>
      <c r="D5" s="21" t="s">
        <v>11</v>
      </c>
      <c r="E5" s="21" t="s">
        <v>12</v>
      </c>
      <c r="F5" s="21" t="s">
        <v>13</v>
      </c>
      <c r="G5" s="21" t="s">
        <v>14</v>
      </c>
      <c r="H5" s="36" t="s">
        <v>15</v>
      </c>
      <c r="I5" s="23" t="s">
        <v>19</v>
      </c>
    </row>
    <row r="6" spans="1:12" ht="15" customHeight="1" x14ac:dyDescent="0.25">
      <c r="A6" s="26" t="s">
        <v>208</v>
      </c>
      <c r="B6" s="27">
        <v>45770760</v>
      </c>
      <c r="C6" s="26" t="s">
        <v>30</v>
      </c>
      <c r="D6" s="1">
        <v>5700000</v>
      </c>
      <c r="E6" s="1">
        <v>3984412</v>
      </c>
      <c r="F6" s="1">
        <v>3900000</v>
      </c>
      <c r="G6" s="1">
        <v>4050000</v>
      </c>
      <c r="H6" s="1">
        <v>4161700</v>
      </c>
      <c r="I6" s="51">
        <f t="shared" ref="I6:I12" si="0">SUM(D6:H6)</f>
        <v>21796112</v>
      </c>
    </row>
    <row r="7" spans="1:12" x14ac:dyDescent="0.25">
      <c r="A7" s="26" t="s">
        <v>208</v>
      </c>
      <c r="B7" s="27" t="s">
        <v>21</v>
      </c>
      <c r="C7" s="26" t="s">
        <v>22</v>
      </c>
      <c r="D7" s="8">
        <v>2921000</v>
      </c>
      <c r="E7" s="1">
        <v>2630000</v>
      </c>
      <c r="F7" s="1">
        <v>2700000</v>
      </c>
      <c r="G7" s="1">
        <v>3400000</v>
      </c>
      <c r="H7" s="1">
        <v>1956000</v>
      </c>
      <c r="I7" s="52">
        <f t="shared" si="0"/>
        <v>13607000</v>
      </c>
    </row>
    <row r="8" spans="1:12" x14ac:dyDescent="0.25">
      <c r="A8" s="26" t="s">
        <v>208</v>
      </c>
      <c r="B8" s="27" t="s">
        <v>23</v>
      </c>
      <c r="C8" s="26" t="s">
        <v>31</v>
      </c>
      <c r="D8" s="8">
        <v>1700000</v>
      </c>
      <c r="E8" s="1">
        <v>2310000</v>
      </c>
      <c r="F8" s="1">
        <v>2570000</v>
      </c>
      <c r="G8" s="1">
        <v>2950000</v>
      </c>
      <c r="H8" s="1">
        <v>2540000</v>
      </c>
      <c r="I8" s="52">
        <f t="shared" si="0"/>
        <v>12070000</v>
      </c>
    </row>
    <row r="9" spans="1:12" x14ac:dyDescent="0.25">
      <c r="A9" s="26" t="s">
        <v>208</v>
      </c>
      <c r="B9" s="27" t="s">
        <v>24</v>
      </c>
      <c r="C9" s="26" t="s">
        <v>32</v>
      </c>
      <c r="D9" s="8">
        <v>1200000</v>
      </c>
      <c r="E9" s="1">
        <v>0</v>
      </c>
      <c r="F9" s="1">
        <v>1262600</v>
      </c>
      <c r="G9" s="1">
        <v>1233300</v>
      </c>
      <c r="H9" s="1">
        <v>750000</v>
      </c>
      <c r="I9" s="52">
        <f t="shared" si="0"/>
        <v>4445900</v>
      </c>
      <c r="L9" s="5"/>
    </row>
    <row r="10" spans="1:12" x14ac:dyDescent="0.25">
      <c r="A10" s="26" t="s">
        <v>208</v>
      </c>
      <c r="B10" s="27" t="s">
        <v>25</v>
      </c>
      <c r="C10" s="26" t="s">
        <v>33</v>
      </c>
      <c r="D10" s="8">
        <v>1120000</v>
      </c>
      <c r="E10" s="1">
        <v>1100000</v>
      </c>
      <c r="F10" s="1">
        <v>0</v>
      </c>
      <c r="G10" s="1">
        <v>0</v>
      </c>
      <c r="H10" s="1">
        <v>0</v>
      </c>
      <c r="I10" s="52">
        <f t="shared" si="0"/>
        <v>2220000</v>
      </c>
    </row>
    <row r="11" spans="1:12" x14ac:dyDescent="0.25">
      <c r="A11" s="26" t="s">
        <v>208</v>
      </c>
      <c r="B11" s="27" t="s">
        <v>26</v>
      </c>
      <c r="C11" s="26" t="s">
        <v>34</v>
      </c>
      <c r="D11" s="8">
        <v>500000</v>
      </c>
      <c r="E11" s="1">
        <v>520000</v>
      </c>
      <c r="F11" s="1">
        <v>0</v>
      </c>
      <c r="G11" s="1">
        <v>0</v>
      </c>
      <c r="H11" s="1">
        <v>0</v>
      </c>
      <c r="I11" s="52">
        <f t="shared" si="0"/>
        <v>1020000</v>
      </c>
    </row>
    <row r="12" spans="1:12" x14ac:dyDescent="0.25">
      <c r="A12" s="26" t="s">
        <v>208</v>
      </c>
      <c r="B12" s="27" t="s">
        <v>27</v>
      </c>
      <c r="C12" s="26" t="s">
        <v>139</v>
      </c>
      <c r="D12" s="28">
        <v>450000</v>
      </c>
      <c r="E12" s="1">
        <v>450000</v>
      </c>
      <c r="F12" s="1">
        <v>445000</v>
      </c>
      <c r="G12" s="1">
        <v>445000</v>
      </c>
      <c r="H12" s="1">
        <v>485000</v>
      </c>
      <c r="I12" s="52">
        <f t="shared" si="0"/>
        <v>2275000</v>
      </c>
    </row>
    <row r="13" spans="1:12" x14ac:dyDescent="0.25">
      <c r="A13" s="26" t="s">
        <v>208</v>
      </c>
      <c r="B13" s="27" t="s">
        <v>28</v>
      </c>
      <c r="C13" s="26" t="s">
        <v>35</v>
      </c>
      <c r="D13" s="28">
        <v>172400</v>
      </c>
      <c r="E13" s="1">
        <v>202100</v>
      </c>
      <c r="F13" s="1">
        <v>230000</v>
      </c>
      <c r="G13" s="1">
        <v>181000</v>
      </c>
      <c r="H13" s="1">
        <v>234330</v>
      </c>
      <c r="I13" s="52">
        <f t="shared" ref="I13:I17" si="1">SUM(D13:H13)</f>
        <v>1019830</v>
      </c>
    </row>
    <row r="14" spans="1:12" x14ac:dyDescent="0.25">
      <c r="A14" s="26" t="s">
        <v>208</v>
      </c>
      <c r="B14" s="27" t="s">
        <v>29</v>
      </c>
      <c r="C14" s="26" t="s">
        <v>36</v>
      </c>
      <c r="D14" s="28">
        <v>155800</v>
      </c>
      <c r="E14" s="1">
        <v>160000</v>
      </c>
      <c r="F14" s="1">
        <v>246800</v>
      </c>
      <c r="G14" s="1">
        <v>131000</v>
      </c>
      <c r="H14" s="1">
        <v>135000</v>
      </c>
      <c r="I14" s="52">
        <f t="shared" si="1"/>
        <v>828600</v>
      </c>
    </row>
    <row r="15" spans="1:12" x14ac:dyDescent="0.25">
      <c r="A15" s="26" t="s">
        <v>208</v>
      </c>
      <c r="B15" s="27" t="s">
        <v>26</v>
      </c>
      <c r="C15" s="26" t="s">
        <v>34</v>
      </c>
      <c r="D15" s="28">
        <v>90000</v>
      </c>
      <c r="E15" s="1">
        <v>0</v>
      </c>
      <c r="F15" s="1">
        <v>1080000</v>
      </c>
      <c r="G15" s="1">
        <v>0</v>
      </c>
      <c r="H15" s="1">
        <v>1389932</v>
      </c>
      <c r="I15" s="52">
        <f t="shared" si="1"/>
        <v>2559932</v>
      </c>
    </row>
    <row r="16" spans="1:12" x14ac:dyDescent="0.25">
      <c r="A16" s="26" t="s">
        <v>208</v>
      </c>
      <c r="B16" s="27" t="s">
        <v>37</v>
      </c>
      <c r="C16" s="26" t="s">
        <v>38</v>
      </c>
      <c r="D16" s="28">
        <v>0</v>
      </c>
      <c r="E16" s="1">
        <v>302000</v>
      </c>
      <c r="F16" s="1">
        <v>572000</v>
      </c>
      <c r="G16" s="1">
        <v>610000</v>
      </c>
      <c r="H16" s="1">
        <v>349767</v>
      </c>
      <c r="I16" s="52">
        <f t="shared" si="1"/>
        <v>1833767</v>
      </c>
    </row>
    <row r="17" spans="1:9" x14ac:dyDescent="0.25">
      <c r="A17" s="26" t="s">
        <v>208</v>
      </c>
      <c r="B17" s="27" t="s">
        <v>39</v>
      </c>
      <c r="C17" s="19" t="s">
        <v>41</v>
      </c>
      <c r="D17" s="28">
        <v>0</v>
      </c>
      <c r="E17" s="1">
        <v>0</v>
      </c>
      <c r="F17" s="1">
        <v>139500</v>
      </c>
      <c r="G17" s="1">
        <v>227500</v>
      </c>
      <c r="H17" s="1">
        <v>125000</v>
      </c>
      <c r="I17" s="52">
        <f t="shared" si="1"/>
        <v>492000</v>
      </c>
    </row>
    <row r="18" spans="1:9" ht="16.5" thickBot="1" x14ac:dyDescent="0.3">
      <c r="A18" s="26" t="s">
        <v>208</v>
      </c>
      <c r="B18" s="55" t="s">
        <v>40</v>
      </c>
      <c r="C18" s="63" t="s">
        <v>42</v>
      </c>
      <c r="D18" s="57">
        <v>0</v>
      </c>
      <c r="E18" s="45">
        <v>0</v>
      </c>
      <c r="F18" s="45">
        <v>470000</v>
      </c>
      <c r="G18" s="45">
        <v>536720</v>
      </c>
      <c r="H18" s="45">
        <v>563120</v>
      </c>
      <c r="I18" s="53">
        <f>SUM(D18:H18)</f>
        <v>1569840</v>
      </c>
    </row>
    <row r="19" spans="1:9" ht="16.5" thickBot="1" x14ac:dyDescent="0.3">
      <c r="A19" s="46" t="s">
        <v>17</v>
      </c>
      <c r="B19" s="47"/>
      <c r="C19" s="48"/>
      <c r="D19" s="49">
        <f t="shared" ref="D19:I19" si="2">SUM(D6:D18)</f>
        <v>14009200</v>
      </c>
      <c r="E19" s="49">
        <f t="shared" si="2"/>
        <v>11658512</v>
      </c>
      <c r="F19" s="49">
        <f t="shared" si="2"/>
        <v>13615900</v>
      </c>
      <c r="G19" s="49">
        <f t="shared" si="2"/>
        <v>13764520</v>
      </c>
      <c r="H19" s="49">
        <f>SUM(H6:H18)</f>
        <v>12689849</v>
      </c>
      <c r="I19" s="65">
        <f t="shared" si="2"/>
        <v>65737981</v>
      </c>
    </row>
    <row r="20" spans="1:9" x14ac:dyDescent="0.25">
      <c r="B20" s="16"/>
      <c r="C20" s="16"/>
      <c r="D20" s="17"/>
      <c r="E20" s="15"/>
      <c r="F20" s="15"/>
      <c r="G20" s="15"/>
    </row>
    <row r="21" spans="1:9" x14ac:dyDescent="0.25">
      <c r="A21" s="14" t="s">
        <v>3</v>
      </c>
      <c r="B21" s="14"/>
      <c r="C21" s="12"/>
      <c r="D21" s="12"/>
    </row>
    <row r="22" spans="1:9" ht="28.5" customHeight="1" x14ac:dyDescent="0.25">
      <c r="A22" s="134" t="s">
        <v>4</v>
      </c>
      <c r="B22" s="134"/>
      <c r="C22" s="134"/>
      <c r="D22" s="134"/>
    </row>
    <row r="23" spans="1:9" x14ac:dyDescent="0.25">
      <c r="B23" s="12"/>
      <c r="C23" s="12"/>
      <c r="D23" s="11"/>
    </row>
    <row r="24" spans="1:9" ht="15.75" customHeight="1" x14ac:dyDescent="0.25">
      <c r="A24" s="135" t="s">
        <v>2</v>
      </c>
      <c r="B24" s="135"/>
      <c r="C24" s="135"/>
      <c r="D24" s="13"/>
    </row>
    <row r="25" spans="1:9" x14ac:dyDescent="0.25">
      <c r="A25" s="136" t="s">
        <v>5</v>
      </c>
      <c r="B25" s="136"/>
      <c r="C25" s="136"/>
      <c r="D25" s="13"/>
    </row>
    <row r="26" spans="1:9" x14ac:dyDescent="0.25">
      <c r="A26" s="136" t="s">
        <v>6</v>
      </c>
      <c r="B26" s="136"/>
      <c r="C26" s="136"/>
      <c r="D26" s="13"/>
    </row>
    <row r="27" spans="1:9" x14ac:dyDescent="0.25">
      <c r="A27" s="136" t="s">
        <v>7</v>
      </c>
      <c r="B27" s="136"/>
      <c r="C27" s="136"/>
      <c r="D27" s="13"/>
    </row>
    <row r="28" spans="1:9" x14ac:dyDescent="0.25">
      <c r="A28" s="136" t="s">
        <v>8</v>
      </c>
      <c r="B28" s="136"/>
      <c r="C28" s="136"/>
      <c r="D28" s="13"/>
    </row>
    <row r="30" spans="1:9" ht="15.75" customHeight="1" x14ac:dyDescent="0.25">
      <c r="A30" s="134" t="s">
        <v>16</v>
      </c>
      <c r="B30" s="134"/>
      <c r="C30" s="134"/>
      <c r="D30" s="134"/>
    </row>
  </sheetData>
  <sortState ref="A6:I13">
    <sortCondition ref="D6"/>
  </sortState>
  <mergeCells count="7">
    <mergeCell ref="A30:D30"/>
    <mergeCell ref="A22:D22"/>
    <mergeCell ref="A24:C24"/>
    <mergeCell ref="A25:C25"/>
    <mergeCell ref="A26:C26"/>
    <mergeCell ref="A27:C27"/>
    <mergeCell ref="A28:C28"/>
  </mergeCells>
  <pageMargins left="0.7" right="0.7" top="0.78740157499999996" bottom="0.78740157499999996" header="0.3" footer="0.3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B1" sqref="B1"/>
    </sheetView>
  </sheetViews>
  <sheetFormatPr defaultRowHeight="15.75" x14ac:dyDescent="0.25"/>
  <cols>
    <col min="1" max="1" width="42.25" customWidth="1"/>
    <col min="2" max="2" width="10.5" customWidth="1"/>
    <col min="3" max="3" width="29.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220</v>
      </c>
    </row>
    <row r="3" spans="1:9" ht="56.25" x14ac:dyDescent="0.3">
      <c r="B3" s="4" t="s">
        <v>9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20" t="s">
        <v>10</v>
      </c>
      <c r="B5" s="21" t="s">
        <v>0</v>
      </c>
      <c r="C5" s="22" t="s">
        <v>1</v>
      </c>
      <c r="D5" s="21" t="s">
        <v>11</v>
      </c>
      <c r="E5" s="21" t="s">
        <v>12</v>
      </c>
      <c r="F5" s="21" t="s">
        <v>13</v>
      </c>
      <c r="G5" s="21" t="s">
        <v>14</v>
      </c>
      <c r="H5" s="36" t="s">
        <v>15</v>
      </c>
      <c r="I5" s="23" t="s">
        <v>19</v>
      </c>
    </row>
    <row r="6" spans="1:9" x14ac:dyDescent="0.25">
      <c r="A6" s="26" t="s">
        <v>209</v>
      </c>
      <c r="B6" s="29">
        <v>25677675</v>
      </c>
      <c r="C6" s="26" t="s">
        <v>20</v>
      </c>
      <c r="D6" s="1">
        <v>2000000</v>
      </c>
      <c r="E6" s="1">
        <v>2300000</v>
      </c>
      <c r="F6" s="1">
        <v>2000000</v>
      </c>
      <c r="G6" s="1">
        <v>2000000</v>
      </c>
      <c r="H6" s="64">
        <v>2000000</v>
      </c>
      <c r="I6" s="52">
        <f>SUM(D6:H6)</f>
        <v>10300000</v>
      </c>
    </row>
    <row r="7" spans="1:9" ht="16.5" thickBot="1" x14ac:dyDescent="0.3">
      <c r="A7" s="19"/>
      <c r="B7" s="18"/>
      <c r="C7" s="9"/>
      <c r="D7" s="8"/>
      <c r="E7" s="30"/>
      <c r="F7" s="1"/>
      <c r="G7" s="1"/>
      <c r="H7" s="64"/>
      <c r="I7" s="52"/>
    </row>
    <row r="8" spans="1:9" ht="16.5" thickBot="1" x14ac:dyDescent="0.3">
      <c r="A8" s="46" t="s">
        <v>18</v>
      </c>
      <c r="B8" s="47"/>
      <c r="C8" s="48"/>
      <c r="D8" s="49">
        <f t="shared" ref="D8:I8" si="0">SUM(D6:D7)</f>
        <v>2000000</v>
      </c>
      <c r="E8" s="49">
        <f t="shared" si="0"/>
        <v>2300000</v>
      </c>
      <c r="F8" s="49">
        <f t="shared" si="0"/>
        <v>2000000</v>
      </c>
      <c r="G8" s="49">
        <f t="shared" si="0"/>
        <v>2000000</v>
      </c>
      <c r="H8" s="49">
        <f t="shared" si="0"/>
        <v>2000000</v>
      </c>
      <c r="I8" s="50">
        <f t="shared" si="0"/>
        <v>10300000</v>
      </c>
    </row>
    <row r="9" spans="1:9" x14ac:dyDescent="0.25">
      <c r="B9" s="16"/>
      <c r="C9" s="16"/>
      <c r="D9" s="17"/>
      <c r="E9" s="15"/>
      <c r="F9" s="15"/>
      <c r="G9" s="15"/>
    </row>
    <row r="10" spans="1:9" x14ac:dyDescent="0.25">
      <c r="A10" s="14" t="s">
        <v>3</v>
      </c>
      <c r="B10" s="14"/>
      <c r="C10" s="12"/>
      <c r="D10" s="12"/>
    </row>
    <row r="11" spans="1:9" ht="31.5" customHeight="1" x14ac:dyDescent="0.25">
      <c r="A11" s="134" t="s">
        <v>4</v>
      </c>
      <c r="B11" s="134"/>
      <c r="C11" s="134"/>
      <c r="D11" s="134"/>
    </row>
    <row r="12" spans="1:9" x14ac:dyDescent="0.25">
      <c r="B12" s="12"/>
      <c r="C12" s="12"/>
      <c r="D12" s="11"/>
    </row>
    <row r="13" spans="1:9" ht="15.75" customHeight="1" x14ac:dyDescent="0.25">
      <c r="A13" s="135" t="s">
        <v>2</v>
      </c>
      <c r="B13" s="135"/>
      <c r="C13" s="135"/>
      <c r="D13" s="13"/>
    </row>
    <row r="14" spans="1:9" x14ac:dyDescent="0.25">
      <c r="A14" s="136" t="s">
        <v>5</v>
      </c>
      <c r="B14" s="136"/>
      <c r="C14" s="136"/>
      <c r="D14" s="13"/>
    </row>
    <row r="15" spans="1:9" x14ac:dyDescent="0.25">
      <c r="A15" s="136" t="s">
        <v>6</v>
      </c>
      <c r="B15" s="136"/>
      <c r="C15" s="136"/>
      <c r="D15" s="13"/>
    </row>
    <row r="16" spans="1:9" x14ac:dyDescent="0.25">
      <c r="A16" s="136" t="s">
        <v>7</v>
      </c>
      <c r="B16" s="136"/>
      <c r="C16" s="136"/>
      <c r="D16" s="13"/>
    </row>
    <row r="17" spans="1:4" x14ac:dyDescent="0.25">
      <c r="A17" s="136" t="s">
        <v>8</v>
      </c>
      <c r="B17" s="136"/>
      <c r="C17" s="136"/>
      <c r="D17" s="13"/>
    </row>
    <row r="19" spans="1:4" ht="15.75" customHeight="1" x14ac:dyDescent="0.25">
      <c r="A19" s="134" t="s">
        <v>16</v>
      </c>
      <c r="B19" s="134"/>
      <c r="C19" s="134"/>
      <c r="D19" s="134"/>
    </row>
  </sheetData>
  <mergeCells count="7">
    <mergeCell ref="A19:D19"/>
    <mergeCell ref="A11:D11"/>
    <mergeCell ref="A13:C13"/>
    <mergeCell ref="A14:C14"/>
    <mergeCell ref="A15:C15"/>
    <mergeCell ref="A16:C16"/>
    <mergeCell ref="A17:C17"/>
  </mergeCells>
  <pageMargins left="0.7" right="0.7" top="0.78740157499999996" bottom="0.78740157499999996" header="0.3" footer="0.3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B1" sqref="B1"/>
    </sheetView>
  </sheetViews>
  <sheetFormatPr defaultRowHeight="15.75" x14ac:dyDescent="0.25"/>
  <cols>
    <col min="1" max="1" width="49" bestFit="1" customWidth="1"/>
    <col min="2" max="2" width="10.5" customWidth="1"/>
    <col min="3" max="3" width="47.5" customWidth="1"/>
    <col min="4" max="4" width="16.5" customWidth="1"/>
    <col min="5" max="5" width="12.125" customWidth="1"/>
    <col min="6" max="8" width="13.125" customWidth="1"/>
    <col min="9" max="9" width="13.25" customWidth="1"/>
  </cols>
  <sheetData>
    <row r="1" spans="1:9" x14ac:dyDescent="0.25">
      <c r="A1" t="s">
        <v>220</v>
      </c>
    </row>
    <row r="3" spans="1:9" ht="37.5" x14ac:dyDescent="0.3">
      <c r="B3" s="4" t="s">
        <v>9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20" t="s">
        <v>10</v>
      </c>
      <c r="B5" s="21" t="s">
        <v>0</v>
      </c>
      <c r="C5" s="22" t="s">
        <v>1</v>
      </c>
      <c r="D5" s="21" t="s">
        <v>11</v>
      </c>
      <c r="E5" s="21" t="s">
        <v>12</v>
      </c>
      <c r="F5" s="21" t="s">
        <v>13</v>
      </c>
      <c r="G5" s="21" t="s">
        <v>14</v>
      </c>
      <c r="H5" s="59" t="s">
        <v>15</v>
      </c>
      <c r="I5" s="23" t="s">
        <v>19</v>
      </c>
    </row>
    <row r="6" spans="1:9" ht="14.25" customHeight="1" x14ac:dyDescent="0.25">
      <c r="A6" s="10" t="s">
        <v>202</v>
      </c>
      <c r="B6" s="32">
        <v>49627325</v>
      </c>
      <c r="C6" s="2" t="s">
        <v>49</v>
      </c>
      <c r="D6" s="1">
        <v>0</v>
      </c>
      <c r="E6" s="8">
        <v>0</v>
      </c>
      <c r="F6" s="25">
        <v>3312400</v>
      </c>
      <c r="G6" s="31">
        <v>0</v>
      </c>
      <c r="H6" s="31">
        <v>0</v>
      </c>
      <c r="I6" s="60">
        <f>SUM(D6:H6)</f>
        <v>3312400</v>
      </c>
    </row>
    <row r="7" spans="1:9" ht="16.5" thickBot="1" x14ac:dyDescent="0.3">
      <c r="A7" s="54" t="s">
        <v>202</v>
      </c>
      <c r="B7" s="55" t="s">
        <v>51</v>
      </c>
      <c r="C7" s="56" t="s">
        <v>50</v>
      </c>
      <c r="D7" s="57">
        <v>0</v>
      </c>
      <c r="E7" s="57">
        <v>0</v>
      </c>
      <c r="F7" s="58">
        <v>9100906</v>
      </c>
      <c r="G7" s="58">
        <v>0</v>
      </c>
      <c r="H7" s="61">
        <v>0</v>
      </c>
      <c r="I7" s="62">
        <f>SUM(D7:H7)</f>
        <v>9100906</v>
      </c>
    </row>
    <row r="8" spans="1:9" ht="16.5" thickBot="1" x14ac:dyDescent="0.3">
      <c r="A8" s="46" t="s">
        <v>149</v>
      </c>
      <c r="B8" s="47"/>
      <c r="C8" s="48"/>
      <c r="D8" s="49">
        <f t="shared" ref="D8:I8" si="0">SUM(D6:D7)</f>
        <v>0</v>
      </c>
      <c r="E8" s="49">
        <f t="shared" si="0"/>
        <v>0</v>
      </c>
      <c r="F8" s="49">
        <f t="shared" si="0"/>
        <v>12413306</v>
      </c>
      <c r="G8" s="49">
        <f t="shared" si="0"/>
        <v>0</v>
      </c>
      <c r="H8" s="49">
        <f t="shared" si="0"/>
        <v>0</v>
      </c>
      <c r="I8" s="50">
        <f t="shared" si="0"/>
        <v>12413306</v>
      </c>
    </row>
    <row r="9" spans="1:9" x14ac:dyDescent="0.25">
      <c r="B9" s="16"/>
      <c r="C9" s="16"/>
      <c r="D9" s="17"/>
      <c r="E9" s="15"/>
      <c r="F9" s="15"/>
      <c r="G9" s="15"/>
    </row>
    <row r="10" spans="1:9" x14ac:dyDescent="0.25">
      <c r="A10" s="14" t="s">
        <v>3</v>
      </c>
      <c r="B10" s="14"/>
      <c r="C10" s="12"/>
      <c r="D10" s="12"/>
    </row>
    <row r="11" spans="1:9" ht="31.5" customHeight="1" x14ac:dyDescent="0.25">
      <c r="A11" s="134" t="s">
        <v>4</v>
      </c>
      <c r="B11" s="134"/>
      <c r="C11" s="134"/>
      <c r="D11" s="134"/>
    </row>
    <row r="12" spans="1:9" x14ac:dyDescent="0.25">
      <c r="B12" s="12"/>
      <c r="C12" s="12"/>
      <c r="D12" s="11"/>
    </row>
    <row r="13" spans="1:9" ht="30" customHeight="1" x14ac:dyDescent="0.25">
      <c r="A13" s="135" t="s">
        <v>2</v>
      </c>
      <c r="B13" s="135"/>
      <c r="C13" s="135"/>
      <c r="D13" s="13"/>
    </row>
    <row r="14" spans="1:9" ht="14.25" customHeight="1" x14ac:dyDescent="0.25">
      <c r="A14" s="136" t="s">
        <v>5</v>
      </c>
      <c r="B14" s="136"/>
      <c r="C14" s="136"/>
      <c r="D14" s="13"/>
    </row>
    <row r="15" spans="1:9" x14ac:dyDescent="0.25">
      <c r="A15" s="136" t="s">
        <v>6</v>
      </c>
      <c r="B15" s="136"/>
      <c r="C15" s="136"/>
      <c r="D15" s="13"/>
    </row>
    <row r="16" spans="1:9" x14ac:dyDescent="0.25">
      <c r="A16" s="136" t="s">
        <v>7</v>
      </c>
      <c r="B16" s="136"/>
      <c r="C16" s="136"/>
      <c r="D16" s="13"/>
    </row>
    <row r="17" spans="1:4" x14ac:dyDescent="0.25">
      <c r="A17" s="136" t="s">
        <v>8</v>
      </c>
      <c r="B17" s="136"/>
      <c r="C17" s="136"/>
      <c r="D17" s="13"/>
    </row>
    <row r="19" spans="1:4" ht="15.75" customHeight="1" x14ac:dyDescent="0.25">
      <c r="A19" s="134" t="s">
        <v>16</v>
      </c>
      <c r="B19" s="134"/>
      <c r="C19" s="134"/>
      <c r="D19" s="134"/>
    </row>
  </sheetData>
  <mergeCells count="7">
    <mergeCell ref="A19:D19"/>
    <mergeCell ref="A11:D11"/>
    <mergeCell ref="A13:C13"/>
    <mergeCell ref="A14:C14"/>
    <mergeCell ref="A15:C15"/>
    <mergeCell ref="A16:C16"/>
    <mergeCell ref="A17:C17"/>
  </mergeCells>
  <pageMargins left="0.7" right="0.7" top="0.78740157499999996" bottom="0.78740157499999996" header="0.3" footer="0.3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B1" sqref="B1"/>
    </sheetView>
  </sheetViews>
  <sheetFormatPr defaultRowHeight="15.75" x14ac:dyDescent="0.25"/>
  <cols>
    <col min="1" max="1" width="43" customWidth="1"/>
    <col min="2" max="2" width="9.75" customWidth="1"/>
    <col min="3" max="3" width="30" customWidth="1"/>
    <col min="4" max="4" width="16.625" customWidth="1"/>
    <col min="5" max="5" width="12.25" customWidth="1"/>
    <col min="6" max="6" width="11.375" customWidth="1"/>
    <col min="7" max="7" width="11.75" customWidth="1"/>
    <col min="8" max="8" width="12.25" customWidth="1"/>
    <col min="9" max="9" width="14.125" customWidth="1"/>
  </cols>
  <sheetData>
    <row r="1" spans="1:9" x14ac:dyDescent="0.25">
      <c r="A1" t="s">
        <v>220</v>
      </c>
    </row>
    <row r="3" spans="1:9" ht="56.25" customHeight="1" x14ac:dyDescent="0.3">
      <c r="B3" s="4" t="s">
        <v>9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60" customHeight="1" thickBot="1" x14ac:dyDescent="0.3">
      <c r="A5" s="20" t="s">
        <v>10</v>
      </c>
      <c r="B5" s="21" t="s">
        <v>0</v>
      </c>
      <c r="C5" s="22" t="s">
        <v>1</v>
      </c>
      <c r="D5" s="21" t="s">
        <v>11</v>
      </c>
      <c r="E5" s="21" t="s">
        <v>12</v>
      </c>
      <c r="F5" s="21" t="s">
        <v>13</v>
      </c>
      <c r="G5" s="21" t="s">
        <v>14</v>
      </c>
      <c r="H5" s="36" t="s">
        <v>15</v>
      </c>
      <c r="I5" s="23" t="s">
        <v>19</v>
      </c>
    </row>
    <row r="6" spans="1:9" x14ac:dyDescent="0.25">
      <c r="A6" s="26" t="s">
        <v>210</v>
      </c>
      <c r="B6" s="29" t="s">
        <v>141</v>
      </c>
      <c r="C6" s="26" t="s">
        <v>153</v>
      </c>
      <c r="D6" s="1">
        <v>0</v>
      </c>
      <c r="E6" s="1">
        <v>0</v>
      </c>
      <c r="F6" s="1">
        <v>0</v>
      </c>
      <c r="G6" s="1">
        <v>2000000</v>
      </c>
      <c r="H6" s="1">
        <v>2000000</v>
      </c>
      <c r="I6" s="51">
        <f>SUM(D6:H6)</f>
        <v>4000000</v>
      </c>
    </row>
    <row r="7" spans="1:9" x14ac:dyDescent="0.25">
      <c r="A7" s="26" t="s">
        <v>210</v>
      </c>
      <c r="B7" s="29" t="s">
        <v>143</v>
      </c>
      <c r="C7" s="41" t="s">
        <v>142</v>
      </c>
      <c r="D7" s="8">
        <v>0</v>
      </c>
      <c r="E7" s="1">
        <v>0</v>
      </c>
      <c r="F7" s="1">
        <v>0</v>
      </c>
      <c r="G7" s="1">
        <v>1000000</v>
      </c>
      <c r="H7" s="1">
        <v>2000000</v>
      </c>
      <c r="I7" s="52">
        <f t="shared" ref="I7:I9" si="0">SUM(D7:H7)</f>
        <v>3000000</v>
      </c>
    </row>
    <row r="8" spans="1:9" x14ac:dyDescent="0.25">
      <c r="A8" s="26" t="s">
        <v>210</v>
      </c>
      <c r="B8" s="40" t="s">
        <v>144</v>
      </c>
      <c r="C8" s="41" t="s">
        <v>146</v>
      </c>
      <c r="D8" s="8">
        <v>0</v>
      </c>
      <c r="E8" s="1">
        <v>0</v>
      </c>
      <c r="F8" s="1">
        <v>0</v>
      </c>
      <c r="G8" s="1">
        <v>1800000</v>
      </c>
      <c r="H8" s="1">
        <v>0</v>
      </c>
      <c r="I8" s="52">
        <f t="shared" si="0"/>
        <v>1800000</v>
      </c>
    </row>
    <row r="9" spans="1:9" ht="16.5" thickBot="1" x14ac:dyDescent="0.3">
      <c r="A9" s="26" t="s">
        <v>210</v>
      </c>
      <c r="B9" s="42" t="s">
        <v>145</v>
      </c>
      <c r="C9" s="43" t="s">
        <v>147</v>
      </c>
      <c r="D9" s="44">
        <v>0</v>
      </c>
      <c r="E9" s="45">
        <v>0</v>
      </c>
      <c r="F9" s="45">
        <v>0</v>
      </c>
      <c r="G9" s="45">
        <v>2498000</v>
      </c>
      <c r="H9" s="45">
        <v>2498000</v>
      </c>
      <c r="I9" s="53">
        <f t="shared" si="0"/>
        <v>4996000</v>
      </c>
    </row>
    <row r="10" spans="1:9" ht="16.5" thickBot="1" x14ac:dyDescent="0.3">
      <c r="A10" s="46" t="s">
        <v>150</v>
      </c>
      <c r="B10" s="47"/>
      <c r="C10" s="48"/>
      <c r="D10" s="49">
        <f t="shared" ref="D10:I10" si="1">SUM(D6:D9)</f>
        <v>0</v>
      </c>
      <c r="E10" s="49">
        <f t="shared" si="1"/>
        <v>0</v>
      </c>
      <c r="F10" s="49">
        <f t="shared" si="1"/>
        <v>0</v>
      </c>
      <c r="G10" s="49">
        <f t="shared" si="1"/>
        <v>7298000</v>
      </c>
      <c r="H10" s="49">
        <f t="shared" si="1"/>
        <v>6498000</v>
      </c>
      <c r="I10" s="50">
        <f t="shared" si="1"/>
        <v>13796000</v>
      </c>
    </row>
    <row r="11" spans="1:9" x14ac:dyDescent="0.25">
      <c r="B11" s="16"/>
      <c r="C11" s="16"/>
      <c r="D11" s="17"/>
      <c r="E11" s="15"/>
      <c r="F11" s="15"/>
      <c r="G11" s="15"/>
    </row>
    <row r="12" spans="1:9" x14ac:dyDescent="0.25">
      <c r="A12" s="14" t="s">
        <v>3</v>
      </c>
      <c r="B12" s="14"/>
      <c r="C12" s="12"/>
      <c r="D12" s="12"/>
    </row>
    <row r="13" spans="1:9" x14ac:dyDescent="0.25">
      <c r="A13" s="134" t="s">
        <v>4</v>
      </c>
      <c r="B13" s="134"/>
      <c r="C13" s="134"/>
      <c r="D13" s="134"/>
    </row>
    <row r="14" spans="1:9" x14ac:dyDescent="0.25">
      <c r="B14" s="12"/>
      <c r="C14" s="12"/>
      <c r="D14" s="11"/>
    </row>
    <row r="15" spans="1:9" x14ac:dyDescent="0.25">
      <c r="A15" s="135" t="s">
        <v>2</v>
      </c>
      <c r="B15" s="135"/>
      <c r="C15" s="135"/>
      <c r="D15" s="13"/>
    </row>
    <row r="16" spans="1:9" x14ac:dyDescent="0.25">
      <c r="A16" s="136" t="s">
        <v>5</v>
      </c>
      <c r="B16" s="136"/>
      <c r="C16" s="136"/>
      <c r="D16" s="13"/>
    </row>
    <row r="17" spans="1:4" x14ac:dyDescent="0.25">
      <c r="A17" s="136" t="s">
        <v>6</v>
      </c>
      <c r="B17" s="136"/>
      <c r="C17" s="136"/>
      <c r="D17" s="13"/>
    </row>
    <row r="18" spans="1:4" x14ac:dyDescent="0.25">
      <c r="A18" s="136" t="s">
        <v>7</v>
      </c>
      <c r="B18" s="136"/>
      <c r="C18" s="136"/>
      <c r="D18" s="13"/>
    </row>
    <row r="19" spans="1:4" x14ac:dyDescent="0.25">
      <c r="A19" s="136" t="s">
        <v>8</v>
      </c>
      <c r="B19" s="136"/>
      <c r="C19" s="136"/>
      <c r="D19" s="13"/>
    </row>
    <row r="21" spans="1:4" x14ac:dyDescent="0.25">
      <c r="A21" s="134" t="s">
        <v>16</v>
      </c>
      <c r="B21" s="134"/>
      <c r="C21" s="134"/>
      <c r="D21" s="134"/>
    </row>
  </sheetData>
  <mergeCells count="7">
    <mergeCell ref="A21:D21"/>
    <mergeCell ref="A13:D13"/>
    <mergeCell ref="A15:C15"/>
    <mergeCell ref="A16:C16"/>
    <mergeCell ref="A17:C17"/>
    <mergeCell ref="A18:C18"/>
    <mergeCell ref="A19:C19"/>
  </mergeCells>
  <pageMargins left="0.7" right="0.7" top="0.78740157499999996" bottom="0.78740157499999996" header="0.3" footer="0.3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B1" workbookViewId="0">
      <selection activeCell="B1" sqref="B1"/>
    </sheetView>
  </sheetViews>
  <sheetFormatPr defaultRowHeight="15.75" x14ac:dyDescent="0.25"/>
  <cols>
    <col min="1" max="1" width="35.5" customWidth="1"/>
    <col min="2" max="2" width="9.75" customWidth="1"/>
    <col min="3" max="3" width="65.625" customWidth="1"/>
    <col min="4" max="4" width="17.25" customWidth="1"/>
    <col min="5" max="5" width="15.875" customWidth="1"/>
    <col min="6" max="7" width="14" customWidth="1"/>
    <col min="8" max="8" width="14.5" customWidth="1"/>
    <col min="9" max="9" width="14.25" customWidth="1"/>
  </cols>
  <sheetData>
    <row r="1" spans="1:9" x14ac:dyDescent="0.25">
      <c r="A1" t="s">
        <v>220</v>
      </c>
    </row>
    <row r="3" spans="1:9" ht="37.5" x14ac:dyDescent="0.3">
      <c r="B3" s="4" t="s">
        <v>9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84.75" customHeight="1" thickBot="1" x14ac:dyDescent="0.3">
      <c r="A5" s="20" t="s">
        <v>10</v>
      </c>
      <c r="B5" s="21" t="s">
        <v>0</v>
      </c>
      <c r="C5" s="22" t="s">
        <v>1</v>
      </c>
      <c r="D5" s="21" t="s">
        <v>11</v>
      </c>
      <c r="E5" s="21" t="s">
        <v>12</v>
      </c>
      <c r="F5" s="59" t="s">
        <v>13</v>
      </c>
      <c r="G5" s="21" t="s">
        <v>14</v>
      </c>
      <c r="H5" s="36" t="s">
        <v>15</v>
      </c>
      <c r="I5" s="23" t="s">
        <v>19</v>
      </c>
    </row>
    <row r="6" spans="1:9" x14ac:dyDescent="0.25">
      <c r="A6" s="26" t="s">
        <v>204</v>
      </c>
      <c r="B6" s="78">
        <v>29201055</v>
      </c>
      <c r="C6" s="75" t="s">
        <v>174</v>
      </c>
      <c r="D6" s="77">
        <f>130513471+810338</f>
        <v>131323809</v>
      </c>
      <c r="E6" s="77">
        <v>130630000</v>
      </c>
      <c r="F6" s="103">
        <v>0</v>
      </c>
      <c r="G6" s="1">
        <v>0</v>
      </c>
      <c r="H6" s="1">
        <v>0</v>
      </c>
      <c r="I6" s="51">
        <f>SUM(D6:H6)</f>
        <v>261953809</v>
      </c>
    </row>
    <row r="7" spans="1:9" x14ac:dyDescent="0.25">
      <c r="A7" s="26" t="s">
        <v>204</v>
      </c>
      <c r="B7" s="78">
        <v>29200873</v>
      </c>
      <c r="C7" s="75" t="s">
        <v>175</v>
      </c>
      <c r="D7" s="77">
        <v>28332000</v>
      </c>
      <c r="E7" s="1">
        <v>0</v>
      </c>
      <c r="F7" s="1">
        <v>0</v>
      </c>
      <c r="G7" s="1">
        <v>0</v>
      </c>
      <c r="H7" s="1">
        <v>0</v>
      </c>
      <c r="I7" s="80">
        <f t="shared" ref="I7:I29" si="0">SUM(D7:H7)</f>
        <v>28332000</v>
      </c>
    </row>
    <row r="8" spans="1:9" x14ac:dyDescent="0.25">
      <c r="A8" s="26" t="s">
        <v>204</v>
      </c>
      <c r="B8" s="78">
        <v>27021408</v>
      </c>
      <c r="C8" s="75" t="s">
        <v>176</v>
      </c>
      <c r="D8" s="77">
        <f>23536716+610476</f>
        <v>24147192</v>
      </c>
      <c r="E8" s="1">
        <v>0</v>
      </c>
      <c r="F8" s="1">
        <v>0</v>
      </c>
      <c r="G8" s="1">
        <v>0</v>
      </c>
      <c r="H8" s="1">
        <v>0</v>
      </c>
      <c r="I8" s="80">
        <f t="shared" si="0"/>
        <v>24147192</v>
      </c>
    </row>
    <row r="9" spans="1:9" x14ac:dyDescent="0.25">
      <c r="A9" s="26" t="s">
        <v>204</v>
      </c>
      <c r="B9" s="78" t="s">
        <v>197</v>
      </c>
      <c r="C9" s="75" t="s">
        <v>177</v>
      </c>
      <c r="D9" s="77">
        <v>15469359</v>
      </c>
      <c r="E9" s="1">
        <v>0</v>
      </c>
      <c r="F9" s="1">
        <v>0</v>
      </c>
      <c r="G9" s="1">
        <v>0</v>
      </c>
      <c r="H9" s="1">
        <v>0</v>
      </c>
      <c r="I9" s="80">
        <f t="shared" si="0"/>
        <v>15469359</v>
      </c>
    </row>
    <row r="10" spans="1:9" x14ac:dyDescent="0.25">
      <c r="A10" s="26" t="s">
        <v>204</v>
      </c>
      <c r="B10" s="78">
        <v>22665986</v>
      </c>
      <c r="C10" s="75" t="s">
        <v>178</v>
      </c>
      <c r="D10" s="77">
        <f>7205802+3216118</f>
        <v>10421920</v>
      </c>
      <c r="E10" s="1">
        <v>0</v>
      </c>
      <c r="F10" s="1">
        <v>0</v>
      </c>
      <c r="G10" s="1">
        <v>0</v>
      </c>
      <c r="H10" s="1">
        <v>0</v>
      </c>
      <c r="I10" s="80">
        <f t="shared" si="0"/>
        <v>10421920</v>
      </c>
    </row>
    <row r="11" spans="1:9" x14ac:dyDescent="0.25">
      <c r="A11" s="26" t="s">
        <v>204</v>
      </c>
      <c r="B11" s="78">
        <v>27031641</v>
      </c>
      <c r="C11" s="75" t="s">
        <v>179</v>
      </c>
      <c r="D11" s="77">
        <f>6010676+3115009+966048</f>
        <v>10091733</v>
      </c>
      <c r="E11" s="1">
        <f>16792774+1435417</f>
        <v>18228191</v>
      </c>
      <c r="F11" s="1">
        <f>8212135+1449200+14438+628301+163316+219989+253611+81814+3560368+925454+1246600+1437131</f>
        <v>18192357</v>
      </c>
      <c r="G11" s="1">
        <v>0</v>
      </c>
      <c r="H11" s="1">
        <v>0</v>
      </c>
      <c r="I11" s="80">
        <f t="shared" si="0"/>
        <v>46512281</v>
      </c>
    </row>
    <row r="12" spans="1:9" x14ac:dyDescent="0.25">
      <c r="A12" s="26" t="s">
        <v>204</v>
      </c>
      <c r="B12" s="78">
        <v>22729674</v>
      </c>
      <c r="C12" s="75" t="s">
        <v>180</v>
      </c>
      <c r="D12" s="77">
        <f>4254935+3294449+1155913</f>
        <v>8705297</v>
      </c>
      <c r="E12" s="1">
        <f>7506044+599880</f>
        <v>8105924</v>
      </c>
      <c r="F12" s="1">
        <f>775119+181465+99845+19906+4392336+1028303+565787+112798</f>
        <v>7175559</v>
      </c>
      <c r="G12" s="1">
        <v>0</v>
      </c>
      <c r="H12" s="1">
        <v>0</v>
      </c>
      <c r="I12" s="80">
        <f t="shared" si="0"/>
        <v>23986780</v>
      </c>
    </row>
    <row r="13" spans="1:9" x14ac:dyDescent="0.25">
      <c r="A13" s="26" t="s">
        <v>204</v>
      </c>
      <c r="B13" s="78">
        <v>26574519</v>
      </c>
      <c r="C13" s="75" t="s">
        <v>181</v>
      </c>
      <c r="D13" s="77">
        <f>3681931+2291523</f>
        <v>5973454</v>
      </c>
      <c r="E13" s="1">
        <f>4000555+2830776</f>
        <v>6831331</v>
      </c>
      <c r="F13" s="1">
        <f>2573981+2230180</f>
        <v>4804161</v>
      </c>
      <c r="G13" s="1">
        <v>0</v>
      </c>
      <c r="H13" s="1">
        <v>0</v>
      </c>
      <c r="I13" s="80">
        <f t="shared" si="0"/>
        <v>17608946</v>
      </c>
    </row>
    <row r="14" spans="1:9" x14ac:dyDescent="0.25">
      <c r="A14" s="26" t="s">
        <v>204</v>
      </c>
      <c r="B14" s="78">
        <v>26580845</v>
      </c>
      <c r="C14" s="75" t="s">
        <v>182</v>
      </c>
      <c r="D14" s="77">
        <f>3898671+1564749</f>
        <v>5463420</v>
      </c>
      <c r="E14" s="1">
        <v>0</v>
      </c>
      <c r="F14" s="1">
        <f>1478270+985862+10115844</f>
        <v>12579976</v>
      </c>
      <c r="G14" s="1">
        <v>0</v>
      </c>
      <c r="H14" s="1">
        <v>0</v>
      </c>
      <c r="I14" s="80">
        <f t="shared" si="0"/>
        <v>18043396</v>
      </c>
    </row>
    <row r="15" spans="1:9" x14ac:dyDescent="0.25">
      <c r="A15" s="26" t="s">
        <v>204</v>
      </c>
      <c r="B15" s="78">
        <v>27041867</v>
      </c>
      <c r="C15" s="75" t="s">
        <v>183</v>
      </c>
      <c r="D15" s="77">
        <f>1454539+696427+636797+234000</f>
        <v>3021763</v>
      </c>
      <c r="E15" s="1">
        <f>1819896+246150</f>
        <v>2066046</v>
      </c>
      <c r="F15" s="1">
        <f>459317+684489+203627+5265+36000+26820+2602790+3878770+1153883+29835+204000+151980</f>
        <v>9436776</v>
      </c>
      <c r="G15" s="1">
        <v>0</v>
      </c>
      <c r="H15" s="1">
        <v>0</v>
      </c>
      <c r="I15" s="80">
        <f t="shared" si="0"/>
        <v>14524585</v>
      </c>
    </row>
    <row r="16" spans="1:9" x14ac:dyDescent="0.25">
      <c r="A16" s="26" t="s">
        <v>204</v>
      </c>
      <c r="B16" s="78">
        <v>22873643</v>
      </c>
      <c r="C16" s="75" t="s">
        <v>184</v>
      </c>
      <c r="D16" s="77">
        <f>2361892+643867</f>
        <v>3005759</v>
      </c>
      <c r="E16" s="1">
        <f>2771764+14679293+307798+10366243</f>
        <v>28125098</v>
      </c>
      <c r="F16" s="1">
        <f>11417344+1396800</f>
        <v>12814144</v>
      </c>
      <c r="G16" s="1">
        <v>0</v>
      </c>
      <c r="H16" s="1">
        <v>0</v>
      </c>
      <c r="I16" s="80">
        <f t="shared" si="0"/>
        <v>43945001</v>
      </c>
    </row>
    <row r="17" spans="1:9" x14ac:dyDescent="0.25">
      <c r="A17" s="26" t="s">
        <v>204</v>
      </c>
      <c r="B17" s="78">
        <v>27056741</v>
      </c>
      <c r="C17" s="75" t="s">
        <v>185</v>
      </c>
      <c r="D17" s="77">
        <f>1570042+99723</f>
        <v>1669765</v>
      </c>
      <c r="E17" s="1">
        <v>1490133</v>
      </c>
      <c r="F17" s="1">
        <f>154189+873734</f>
        <v>1027923</v>
      </c>
      <c r="G17" s="1">
        <v>0</v>
      </c>
      <c r="H17" s="1">
        <v>0</v>
      </c>
      <c r="I17" s="80">
        <f t="shared" si="0"/>
        <v>4187821</v>
      </c>
    </row>
    <row r="18" spans="1:9" x14ac:dyDescent="0.25">
      <c r="A18" s="26" t="s">
        <v>204</v>
      </c>
      <c r="B18" s="78">
        <v>26562898</v>
      </c>
      <c r="C18" s="75" t="s">
        <v>186</v>
      </c>
      <c r="D18" s="77">
        <v>1534837</v>
      </c>
      <c r="E18" s="1">
        <v>737042</v>
      </c>
      <c r="F18" s="1">
        <v>0</v>
      </c>
      <c r="G18" s="1">
        <v>0</v>
      </c>
      <c r="H18" s="1">
        <v>0</v>
      </c>
      <c r="I18" s="80">
        <f t="shared" si="0"/>
        <v>2271879</v>
      </c>
    </row>
    <row r="19" spans="1:9" x14ac:dyDescent="0.25">
      <c r="A19" s="26" t="s">
        <v>204</v>
      </c>
      <c r="B19" s="78">
        <v>22689982</v>
      </c>
      <c r="C19" s="75" t="s">
        <v>187</v>
      </c>
      <c r="D19" s="77">
        <f>787128+662970</f>
        <v>1450098</v>
      </c>
      <c r="E19" s="1">
        <f>1679181+42688</f>
        <v>1721869</v>
      </c>
      <c r="F19" s="1">
        <f>85186+482716</f>
        <v>567902</v>
      </c>
      <c r="G19" s="1">
        <v>0</v>
      </c>
      <c r="H19" s="1">
        <v>0</v>
      </c>
      <c r="I19" s="80">
        <f t="shared" si="0"/>
        <v>3739869</v>
      </c>
    </row>
    <row r="20" spans="1:9" x14ac:dyDescent="0.25">
      <c r="A20" s="26" t="s">
        <v>204</v>
      </c>
      <c r="B20" s="78">
        <v>27003949</v>
      </c>
      <c r="C20" s="75" t="s">
        <v>188</v>
      </c>
      <c r="D20" s="77">
        <f>984553+434993</f>
        <v>1419546</v>
      </c>
      <c r="E20" s="1">
        <v>0</v>
      </c>
      <c r="F20" s="1">
        <v>0</v>
      </c>
      <c r="G20" s="1">
        <v>0</v>
      </c>
      <c r="H20" s="1">
        <v>0</v>
      </c>
      <c r="I20" s="80">
        <f t="shared" si="0"/>
        <v>1419546</v>
      </c>
    </row>
    <row r="21" spans="1:9" x14ac:dyDescent="0.25">
      <c r="A21" s="26" t="s">
        <v>204</v>
      </c>
      <c r="B21" s="78">
        <v>22689982</v>
      </c>
      <c r="C21" s="75" t="s">
        <v>189</v>
      </c>
      <c r="D21" s="77">
        <v>1391818</v>
      </c>
      <c r="E21" s="1">
        <v>795240</v>
      </c>
      <c r="F21" s="1">
        <f>276137+1564772</f>
        <v>1840909</v>
      </c>
      <c r="G21" s="1">
        <v>0</v>
      </c>
      <c r="H21" s="1">
        <v>0</v>
      </c>
      <c r="I21" s="80">
        <f t="shared" si="0"/>
        <v>4027967</v>
      </c>
    </row>
    <row r="22" spans="1:9" x14ac:dyDescent="0.25">
      <c r="A22" s="26" t="s">
        <v>204</v>
      </c>
      <c r="B22" s="78">
        <v>26091143</v>
      </c>
      <c r="C22" s="75" t="s">
        <v>190</v>
      </c>
      <c r="D22" s="77">
        <f>703583+637059</f>
        <v>1340642</v>
      </c>
      <c r="E22" s="1">
        <f>1088018+184308</f>
        <v>1272326</v>
      </c>
      <c r="F22" s="1">
        <v>0</v>
      </c>
      <c r="G22" s="1">
        <v>0</v>
      </c>
      <c r="H22" s="1">
        <v>0</v>
      </c>
      <c r="I22" s="80">
        <f t="shared" si="0"/>
        <v>2612968</v>
      </c>
    </row>
    <row r="23" spans="1:9" x14ac:dyDescent="0.25">
      <c r="A23" s="26" t="s">
        <v>204</v>
      </c>
      <c r="B23" s="78">
        <v>25173154</v>
      </c>
      <c r="C23" s="75" t="s">
        <v>191</v>
      </c>
      <c r="D23" s="77">
        <v>700653</v>
      </c>
      <c r="E23" s="77">
        <v>1760896</v>
      </c>
      <c r="F23" s="1">
        <v>0</v>
      </c>
      <c r="G23" s="1">
        <v>0</v>
      </c>
      <c r="H23" s="1">
        <v>0</v>
      </c>
      <c r="I23" s="80">
        <f t="shared" si="0"/>
        <v>2461549</v>
      </c>
    </row>
    <row r="24" spans="1:9" x14ac:dyDescent="0.25">
      <c r="A24" s="26" t="s">
        <v>204</v>
      </c>
      <c r="B24" s="78">
        <v>22731008</v>
      </c>
      <c r="C24" s="75" t="s">
        <v>192</v>
      </c>
      <c r="D24" s="77">
        <v>0</v>
      </c>
      <c r="E24" s="77">
        <f>1269196+32429</f>
        <v>1301625</v>
      </c>
      <c r="F24" s="1">
        <f>161591+3522+915674+19960</f>
        <v>1100747</v>
      </c>
      <c r="G24" s="1">
        <v>0</v>
      </c>
      <c r="H24" s="1">
        <v>0</v>
      </c>
      <c r="I24" s="80">
        <f t="shared" si="0"/>
        <v>2402372</v>
      </c>
    </row>
    <row r="25" spans="1:9" x14ac:dyDescent="0.25">
      <c r="A25" s="26" t="s">
        <v>204</v>
      </c>
      <c r="B25" s="78">
        <v>28559487</v>
      </c>
      <c r="C25" s="75" t="s">
        <v>193</v>
      </c>
      <c r="D25" s="77">
        <v>0</v>
      </c>
      <c r="E25" s="77">
        <f>2980898+13567</f>
        <v>2994465</v>
      </c>
      <c r="F25" s="1">
        <f>185817+2763+1052956+15659</f>
        <v>1257195</v>
      </c>
      <c r="G25" s="1">
        <v>0</v>
      </c>
      <c r="H25" s="1">
        <v>0</v>
      </c>
      <c r="I25" s="80">
        <f t="shared" si="0"/>
        <v>4251660</v>
      </c>
    </row>
    <row r="26" spans="1:9" ht="16.5" customHeight="1" x14ac:dyDescent="0.25">
      <c r="A26" s="26" t="s">
        <v>204</v>
      </c>
      <c r="B26" s="78">
        <v>26574381</v>
      </c>
      <c r="C26" s="76" t="s">
        <v>194</v>
      </c>
      <c r="D26" s="77">
        <v>0</v>
      </c>
      <c r="E26" s="77">
        <f>515733+21708</f>
        <v>537441</v>
      </c>
      <c r="F26" s="1">
        <f>325608+378603</f>
        <v>704211</v>
      </c>
      <c r="G26" s="1">
        <v>0</v>
      </c>
      <c r="H26" s="1">
        <v>0</v>
      </c>
      <c r="I26" s="80">
        <f t="shared" si="0"/>
        <v>1241652</v>
      </c>
    </row>
    <row r="27" spans="1:9" x14ac:dyDescent="0.25">
      <c r="A27" s="26" t="s">
        <v>204</v>
      </c>
      <c r="B27" s="78" t="s">
        <v>198</v>
      </c>
      <c r="C27" s="76" t="s">
        <v>195</v>
      </c>
      <c r="D27" s="77">
        <v>0</v>
      </c>
      <c r="E27" s="77">
        <f>1024737+13115</f>
        <v>1037852</v>
      </c>
      <c r="F27" s="1">
        <f>2523551+35195</f>
        <v>2558746</v>
      </c>
      <c r="G27" s="1">
        <v>0</v>
      </c>
      <c r="H27" s="1">
        <v>0</v>
      </c>
      <c r="I27" s="80">
        <f t="shared" si="0"/>
        <v>3596598</v>
      </c>
    </row>
    <row r="28" spans="1:9" x14ac:dyDescent="0.25">
      <c r="A28" s="26" t="s">
        <v>204</v>
      </c>
      <c r="B28" s="79" t="s">
        <v>197</v>
      </c>
      <c r="C28" s="76" t="s">
        <v>196</v>
      </c>
      <c r="D28" s="77">
        <v>0</v>
      </c>
      <c r="E28" s="77">
        <v>4289575</v>
      </c>
      <c r="F28" s="103">
        <v>0</v>
      </c>
      <c r="G28" s="1">
        <v>0</v>
      </c>
      <c r="H28" s="1">
        <v>0</v>
      </c>
      <c r="I28" s="111">
        <f t="shared" si="0"/>
        <v>4289575</v>
      </c>
    </row>
    <row r="29" spans="1:9" ht="16.5" thickBot="1" x14ac:dyDescent="0.3">
      <c r="A29" s="26" t="s">
        <v>204</v>
      </c>
      <c r="B29" s="79" t="s">
        <v>214</v>
      </c>
      <c r="C29" s="104" t="s">
        <v>213</v>
      </c>
      <c r="D29" s="1">
        <v>0</v>
      </c>
      <c r="E29" s="1">
        <v>0</v>
      </c>
      <c r="F29" s="1">
        <v>250000000</v>
      </c>
      <c r="G29" s="45">
        <v>0</v>
      </c>
      <c r="H29" s="45">
        <v>0</v>
      </c>
      <c r="I29" s="112">
        <f t="shared" si="0"/>
        <v>250000000</v>
      </c>
    </row>
    <row r="30" spans="1:9" ht="16.5" thickBot="1" x14ac:dyDescent="0.3">
      <c r="A30" s="46" t="s">
        <v>151</v>
      </c>
      <c r="B30" s="47"/>
      <c r="C30" s="48"/>
      <c r="D30" s="49">
        <f t="shared" ref="D30:I30" si="1">SUM(D6:D29)</f>
        <v>255463065</v>
      </c>
      <c r="E30" s="49">
        <f t="shared" si="1"/>
        <v>211925054</v>
      </c>
      <c r="F30" s="49">
        <f t="shared" si="1"/>
        <v>324060606</v>
      </c>
      <c r="G30" s="49">
        <f t="shared" si="1"/>
        <v>0</v>
      </c>
      <c r="H30" s="49">
        <f t="shared" si="1"/>
        <v>0</v>
      </c>
      <c r="I30" s="65">
        <f t="shared" si="1"/>
        <v>791448725</v>
      </c>
    </row>
    <row r="31" spans="1:9" x14ac:dyDescent="0.25">
      <c r="B31" s="16"/>
      <c r="C31" s="16"/>
      <c r="D31" s="17"/>
      <c r="E31" s="15"/>
      <c r="F31" s="15"/>
      <c r="G31" s="15"/>
    </row>
    <row r="32" spans="1:9" x14ac:dyDescent="0.25">
      <c r="A32" s="14" t="s">
        <v>3</v>
      </c>
      <c r="B32" s="14"/>
      <c r="C32" s="12"/>
      <c r="D32" s="12"/>
    </row>
    <row r="33" spans="1:4" x14ac:dyDescent="0.25">
      <c r="A33" s="134" t="s">
        <v>4</v>
      </c>
      <c r="B33" s="134"/>
      <c r="C33" s="134"/>
      <c r="D33" s="134"/>
    </row>
    <row r="34" spans="1:4" x14ac:dyDescent="0.25">
      <c r="B34" s="12"/>
      <c r="C34" s="12"/>
      <c r="D34" s="11"/>
    </row>
    <row r="35" spans="1:4" x14ac:dyDescent="0.25">
      <c r="A35" s="135" t="s">
        <v>2</v>
      </c>
      <c r="B35" s="135"/>
      <c r="C35" s="135"/>
      <c r="D35" s="13"/>
    </row>
    <row r="36" spans="1:4" x14ac:dyDescent="0.25">
      <c r="A36" s="136" t="s">
        <v>5</v>
      </c>
      <c r="B36" s="136"/>
      <c r="C36" s="136"/>
      <c r="D36" s="13"/>
    </row>
    <row r="37" spans="1:4" x14ac:dyDescent="0.25">
      <c r="A37" s="136" t="s">
        <v>6</v>
      </c>
      <c r="B37" s="136"/>
      <c r="C37" s="136"/>
      <c r="D37" s="13"/>
    </row>
    <row r="38" spans="1:4" x14ac:dyDescent="0.25">
      <c r="A38" s="136" t="s">
        <v>7</v>
      </c>
      <c r="B38" s="136"/>
      <c r="C38" s="136"/>
      <c r="D38" s="13"/>
    </row>
    <row r="39" spans="1:4" x14ac:dyDescent="0.25">
      <c r="A39" s="136" t="s">
        <v>8</v>
      </c>
      <c r="B39" s="136"/>
      <c r="C39" s="136"/>
      <c r="D39" s="13"/>
    </row>
    <row r="41" spans="1:4" x14ac:dyDescent="0.25">
      <c r="A41" s="134" t="s">
        <v>16</v>
      </c>
      <c r="B41" s="134"/>
      <c r="C41" s="134"/>
      <c r="D41" s="134"/>
    </row>
  </sheetData>
  <mergeCells count="7">
    <mergeCell ref="A41:D41"/>
    <mergeCell ref="A33:D33"/>
    <mergeCell ref="A35:C35"/>
    <mergeCell ref="A36:C36"/>
    <mergeCell ref="A37:C37"/>
    <mergeCell ref="A38:C38"/>
    <mergeCell ref="A39:C39"/>
  </mergeCells>
  <pageMargins left="0.7" right="0.7" top="0.78740157499999996" bottom="0.78740157499999996" header="0.3" footer="0.3"/>
  <pageSetup paperSize="9" scale="6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selection activeCell="B1" sqref="B1"/>
    </sheetView>
  </sheetViews>
  <sheetFormatPr defaultRowHeight="15.75" x14ac:dyDescent="0.25"/>
  <cols>
    <col min="1" max="1" width="23.875" customWidth="1"/>
    <col min="2" max="2" width="10.125" customWidth="1"/>
    <col min="3" max="3" width="45.625" customWidth="1"/>
    <col min="4" max="4" width="18.25" customWidth="1"/>
    <col min="5" max="5" width="12.125" customWidth="1"/>
    <col min="6" max="6" width="11.875" customWidth="1"/>
    <col min="7" max="7" width="13.125" customWidth="1"/>
    <col min="8" max="8" width="13.375" customWidth="1"/>
    <col min="9" max="9" width="12.875" customWidth="1"/>
  </cols>
  <sheetData>
    <row r="1" spans="1:9" x14ac:dyDescent="0.25">
      <c r="A1" t="s">
        <v>220</v>
      </c>
    </row>
    <row r="3" spans="1:9" ht="37.5" x14ac:dyDescent="0.3">
      <c r="B3" s="4" t="s">
        <v>9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75" customHeight="1" thickBot="1" x14ac:dyDescent="0.3">
      <c r="A5" s="20" t="s">
        <v>10</v>
      </c>
      <c r="B5" s="21" t="s">
        <v>0</v>
      </c>
      <c r="C5" s="22" t="s">
        <v>1</v>
      </c>
      <c r="D5" s="21" t="s">
        <v>11</v>
      </c>
      <c r="E5" s="21" t="s">
        <v>12</v>
      </c>
      <c r="F5" s="21" t="s">
        <v>13</v>
      </c>
      <c r="G5" s="21" t="s">
        <v>14</v>
      </c>
      <c r="H5" s="36" t="s">
        <v>15</v>
      </c>
      <c r="I5" s="23" t="s">
        <v>19</v>
      </c>
    </row>
    <row r="6" spans="1:9" x14ac:dyDescent="0.25">
      <c r="A6" s="82" t="s">
        <v>211</v>
      </c>
      <c r="B6" s="83">
        <v>22827668</v>
      </c>
      <c r="C6" s="67" t="s">
        <v>133</v>
      </c>
      <c r="D6" s="1">
        <v>0</v>
      </c>
      <c r="E6" s="1">
        <v>0</v>
      </c>
      <c r="F6" s="1">
        <v>0</v>
      </c>
      <c r="G6" s="1">
        <v>0</v>
      </c>
      <c r="H6" s="71">
        <v>228750</v>
      </c>
      <c r="I6" s="51">
        <f>SUM(D6:H6)</f>
        <v>228750</v>
      </c>
    </row>
    <row r="7" spans="1:9" x14ac:dyDescent="0.25">
      <c r="A7" s="74" t="s">
        <v>211</v>
      </c>
      <c r="B7" s="83">
        <v>72070382</v>
      </c>
      <c r="C7" s="68" t="s">
        <v>157</v>
      </c>
      <c r="D7" s="1">
        <v>0</v>
      </c>
      <c r="E7" s="1">
        <v>0</v>
      </c>
      <c r="F7" s="1">
        <v>0</v>
      </c>
      <c r="G7" s="1">
        <v>0</v>
      </c>
      <c r="H7" s="71">
        <v>247650</v>
      </c>
      <c r="I7" s="80">
        <f t="shared" ref="I7:I28" si="0">SUM(D7:H7)</f>
        <v>247650</v>
      </c>
    </row>
    <row r="8" spans="1:9" x14ac:dyDescent="0.25">
      <c r="A8" s="74" t="s">
        <v>211</v>
      </c>
      <c r="B8" s="83" t="s">
        <v>154</v>
      </c>
      <c r="C8" s="69" t="s">
        <v>158</v>
      </c>
      <c r="D8" s="1">
        <v>0</v>
      </c>
      <c r="E8" s="1">
        <v>0</v>
      </c>
      <c r="F8" s="1">
        <v>0</v>
      </c>
      <c r="G8" s="1">
        <v>0</v>
      </c>
      <c r="H8" s="71">
        <v>152460</v>
      </c>
      <c r="I8" s="80">
        <f t="shared" si="0"/>
        <v>152460</v>
      </c>
    </row>
    <row r="9" spans="1:9" x14ac:dyDescent="0.25">
      <c r="A9" s="74" t="s">
        <v>211</v>
      </c>
      <c r="B9" s="83">
        <v>75074141</v>
      </c>
      <c r="C9" s="68" t="s">
        <v>159</v>
      </c>
      <c r="D9" s="1">
        <v>0</v>
      </c>
      <c r="E9" s="1">
        <v>0</v>
      </c>
      <c r="F9" s="1">
        <v>0</v>
      </c>
      <c r="G9" s="1">
        <v>0</v>
      </c>
      <c r="H9" s="72">
        <v>547563.44999999995</v>
      </c>
      <c r="I9" s="80">
        <f t="shared" si="0"/>
        <v>547563.44999999995</v>
      </c>
    </row>
    <row r="10" spans="1:9" x14ac:dyDescent="0.25">
      <c r="A10" s="74" t="s">
        <v>211</v>
      </c>
      <c r="B10" s="83">
        <v>72069686</v>
      </c>
      <c r="C10" s="68" t="s">
        <v>120</v>
      </c>
      <c r="D10" s="1">
        <v>0</v>
      </c>
      <c r="E10" s="1">
        <v>0</v>
      </c>
      <c r="F10" s="1">
        <v>0</v>
      </c>
      <c r="G10" s="1">
        <v>0</v>
      </c>
      <c r="H10" s="71">
        <v>2075340.87</v>
      </c>
      <c r="I10" s="80">
        <f t="shared" si="0"/>
        <v>2075340.87</v>
      </c>
    </row>
    <row r="11" spans="1:9" x14ac:dyDescent="0.25">
      <c r="A11" s="74" t="s">
        <v>211</v>
      </c>
      <c r="B11" s="83">
        <v>72023970</v>
      </c>
      <c r="C11" s="68" t="s">
        <v>160</v>
      </c>
      <c r="D11" s="1">
        <v>0</v>
      </c>
      <c r="E11" s="1">
        <v>0</v>
      </c>
      <c r="F11" s="1">
        <v>0</v>
      </c>
      <c r="G11" s="1">
        <v>0</v>
      </c>
      <c r="H11" s="71">
        <v>979133.94</v>
      </c>
      <c r="I11" s="80">
        <f t="shared" si="0"/>
        <v>979133.94</v>
      </c>
    </row>
    <row r="12" spans="1:9" x14ac:dyDescent="0.25">
      <c r="A12" s="74" t="s">
        <v>211</v>
      </c>
      <c r="B12" s="83">
        <v>27003949</v>
      </c>
      <c r="C12" s="68" t="s">
        <v>95</v>
      </c>
      <c r="D12" s="1">
        <v>0</v>
      </c>
      <c r="E12" s="1">
        <v>0</v>
      </c>
      <c r="F12" s="1">
        <v>0</v>
      </c>
      <c r="G12" s="1">
        <v>0</v>
      </c>
      <c r="H12" s="71">
        <v>3890534.56</v>
      </c>
      <c r="I12" s="80">
        <f t="shared" si="0"/>
        <v>3890534.56</v>
      </c>
    </row>
    <row r="13" spans="1:9" x14ac:dyDescent="0.25">
      <c r="A13" s="74" t="s">
        <v>211</v>
      </c>
      <c r="B13" s="83">
        <v>27031641</v>
      </c>
      <c r="C13" s="68" t="s">
        <v>161</v>
      </c>
      <c r="D13" s="1">
        <v>0</v>
      </c>
      <c r="E13" s="1">
        <v>0</v>
      </c>
      <c r="F13" s="1">
        <v>0</v>
      </c>
      <c r="G13" s="1">
        <v>0</v>
      </c>
      <c r="H13" s="71">
        <v>21648664.170000002</v>
      </c>
      <c r="I13" s="80">
        <f t="shared" si="0"/>
        <v>21648664.170000002</v>
      </c>
    </row>
    <row r="14" spans="1:9" x14ac:dyDescent="0.25">
      <c r="A14" s="74" t="s">
        <v>211</v>
      </c>
      <c r="B14" s="83">
        <v>72070382</v>
      </c>
      <c r="C14" s="68" t="s">
        <v>157</v>
      </c>
      <c r="D14" s="1">
        <v>0</v>
      </c>
      <c r="E14" s="1">
        <v>0</v>
      </c>
      <c r="F14" s="1">
        <v>0</v>
      </c>
      <c r="G14" s="1">
        <v>0</v>
      </c>
      <c r="H14" s="71">
        <v>15629951.27</v>
      </c>
      <c r="I14" s="80">
        <f t="shared" si="0"/>
        <v>15629951.27</v>
      </c>
    </row>
    <row r="15" spans="1:9" x14ac:dyDescent="0.25">
      <c r="A15" s="74" t="s">
        <v>211</v>
      </c>
      <c r="B15" s="83">
        <v>22729674</v>
      </c>
      <c r="C15" s="68" t="s">
        <v>162</v>
      </c>
      <c r="D15" s="1">
        <v>0</v>
      </c>
      <c r="E15" s="1">
        <v>0</v>
      </c>
      <c r="F15" s="1">
        <v>0</v>
      </c>
      <c r="G15" s="1">
        <v>0</v>
      </c>
      <c r="H15" s="71">
        <v>3443098.36</v>
      </c>
      <c r="I15" s="80">
        <f t="shared" si="0"/>
        <v>3443098.36</v>
      </c>
    </row>
    <row r="16" spans="1:9" x14ac:dyDescent="0.25">
      <c r="A16" s="74" t="s">
        <v>211</v>
      </c>
      <c r="B16" s="83">
        <v>26580845</v>
      </c>
      <c r="C16" s="68" t="s">
        <v>163</v>
      </c>
      <c r="D16" s="1">
        <v>0</v>
      </c>
      <c r="E16" s="1">
        <v>0</v>
      </c>
      <c r="F16" s="1">
        <v>0</v>
      </c>
      <c r="G16" s="1">
        <v>0</v>
      </c>
      <c r="H16" s="71">
        <v>2599783.2400000002</v>
      </c>
      <c r="I16" s="80">
        <f t="shared" si="0"/>
        <v>2599783.2400000002</v>
      </c>
    </row>
    <row r="17" spans="1:9" x14ac:dyDescent="0.25">
      <c r="A17" s="74" t="s">
        <v>211</v>
      </c>
      <c r="B17" s="83">
        <v>27041867</v>
      </c>
      <c r="C17" s="68" t="s">
        <v>164</v>
      </c>
      <c r="D17" s="1">
        <v>0</v>
      </c>
      <c r="E17" s="1">
        <v>0</v>
      </c>
      <c r="F17" s="1">
        <v>0</v>
      </c>
      <c r="G17" s="1">
        <v>0</v>
      </c>
      <c r="H17" s="71">
        <v>4124785.52</v>
      </c>
      <c r="I17" s="80">
        <f t="shared" si="0"/>
        <v>4124785.52</v>
      </c>
    </row>
    <row r="18" spans="1:9" x14ac:dyDescent="0.25">
      <c r="A18" s="74" t="s">
        <v>211</v>
      </c>
      <c r="B18" s="83">
        <v>22688218</v>
      </c>
      <c r="C18" s="68" t="s">
        <v>165</v>
      </c>
      <c r="D18" s="1">
        <v>0</v>
      </c>
      <c r="E18" s="1">
        <v>0</v>
      </c>
      <c r="F18" s="1">
        <v>0</v>
      </c>
      <c r="G18" s="1">
        <v>0</v>
      </c>
      <c r="H18" s="71">
        <v>1492148.97</v>
      </c>
      <c r="I18" s="80">
        <f t="shared" si="0"/>
        <v>1492148.97</v>
      </c>
    </row>
    <row r="19" spans="1:9" x14ac:dyDescent="0.25">
      <c r="A19" s="74" t="s">
        <v>211</v>
      </c>
      <c r="B19" s="83">
        <v>75074141</v>
      </c>
      <c r="C19" s="68" t="s">
        <v>159</v>
      </c>
      <c r="D19" s="1">
        <v>0</v>
      </c>
      <c r="E19" s="1">
        <v>0</v>
      </c>
      <c r="F19" s="1">
        <v>0</v>
      </c>
      <c r="G19" s="1">
        <v>0</v>
      </c>
      <c r="H19" s="71">
        <v>3071738.18</v>
      </c>
      <c r="I19" s="80">
        <f t="shared" si="0"/>
        <v>3071738.18</v>
      </c>
    </row>
    <row r="20" spans="1:9" x14ac:dyDescent="0.25">
      <c r="A20" s="74" t="s">
        <v>211</v>
      </c>
      <c r="B20" s="84">
        <v>27021408</v>
      </c>
      <c r="C20" s="68" t="s">
        <v>166</v>
      </c>
      <c r="D20" s="1">
        <v>0</v>
      </c>
      <c r="E20" s="1">
        <v>0</v>
      </c>
      <c r="F20" s="1">
        <v>0</v>
      </c>
      <c r="G20" s="1">
        <v>0</v>
      </c>
      <c r="H20" s="71">
        <v>3281121.9</v>
      </c>
      <c r="I20" s="80">
        <f t="shared" si="0"/>
        <v>3281121.9</v>
      </c>
    </row>
    <row r="21" spans="1:9" x14ac:dyDescent="0.25">
      <c r="A21" s="74" t="s">
        <v>211</v>
      </c>
      <c r="B21" s="83">
        <v>27056741</v>
      </c>
      <c r="C21" s="68" t="s">
        <v>167</v>
      </c>
      <c r="D21" s="1">
        <v>0</v>
      </c>
      <c r="E21" s="1">
        <v>0</v>
      </c>
      <c r="F21" s="1">
        <v>0</v>
      </c>
      <c r="G21" s="1">
        <v>0</v>
      </c>
      <c r="H21" s="71">
        <v>1076664.07</v>
      </c>
      <c r="I21" s="80">
        <f t="shared" si="0"/>
        <v>1076664.07</v>
      </c>
    </row>
    <row r="22" spans="1:9" x14ac:dyDescent="0.25">
      <c r="A22" s="74" t="s">
        <v>211</v>
      </c>
      <c r="B22" s="83" t="s">
        <v>155</v>
      </c>
      <c r="C22" s="68" t="s">
        <v>168</v>
      </c>
      <c r="D22" s="1">
        <v>0</v>
      </c>
      <c r="E22" s="1">
        <v>0</v>
      </c>
      <c r="F22" s="1">
        <v>0</v>
      </c>
      <c r="G22" s="1">
        <v>0</v>
      </c>
      <c r="H22" s="71">
        <v>660296.62</v>
      </c>
      <c r="I22" s="80">
        <f t="shared" si="0"/>
        <v>660296.62</v>
      </c>
    </row>
    <row r="23" spans="1:9" x14ac:dyDescent="0.25">
      <c r="A23" s="74" t="s">
        <v>211</v>
      </c>
      <c r="B23" s="83">
        <v>22873643</v>
      </c>
      <c r="C23" s="68" t="s">
        <v>169</v>
      </c>
      <c r="D23" s="1">
        <v>0</v>
      </c>
      <c r="E23" s="1">
        <v>0</v>
      </c>
      <c r="F23" s="1">
        <v>0</v>
      </c>
      <c r="G23" s="1">
        <v>0</v>
      </c>
      <c r="H23" s="71">
        <v>197782.09</v>
      </c>
      <c r="I23" s="80">
        <f t="shared" si="0"/>
        <v>197782.09</v>
      </c>
    </row>
    <row r="24" spans="1:9" x14ac:dyDescent="0.25">
      <c r="A24" s="74" t="s">
        <v>211</v>
      </c>
      <c r="B24" s="83">
        <v>26995140</v>
      </c>
      <c r="C24" s="68" t="s">
        <v>114</v>
      </c>
      <c r="D24" s="1">
        <v>0</v>
      </c>
      <c r="E24" s="1">
        <v>0</v>
      </c>
      <c r="F24" s="1">
        <v>0</v>
      </c>
      <c r="G24" s="1">
        <v>0</v>
      </c>
      <c r="H24" s="71">
        <v>602831.06999999995</v>
      </c>
      <c r="I24" s="80">
        <f t="shared" si="0"/>
        <v>602831.06999999995</v>
      </c>
    </row>
    <row r="25" spans="1:9" ht="16.5" customHeight="1" x14ac:dyDescent="0.25">
      <c r="A25" s="74" t="s">
        <v>211</v>
      </c>
      <c r="B25" s="83">
        <v>72556668</v>
      </c>
      <c r="C25" s="68" t="s">
        <v>170</v>
      </c>
      <c r="D25" s="1">
        <v>0</v>
      </c>
      <c r="E25" s="1">
        <v>0</v>
      </c>
      <c r="F25" s="1">
        <v>0</v>
      </c>
      <c r="G25" s="1">
        <v>0</v>
      </c>
      <c r="H25" s="71">
        <v>89917.5</v>
      </c>
      <c r="I25" s="80">
        <f t="shared" si="0"/>
        <v>89917.5</v>
      </c>
    </row>
    <row r="26" spans="1:9" ht="15.75" customHeight="1" x14ac:dyDescent="0.25">
      <c r="A26" s="74" t="s">
        <v>211</v>
      </c>
      <c r="B26" s="83">
        <v>22689982</v>
      </c>
      <c r="C26" s="68" t="s">
        <v>171</v>
      </c>
      <c r="D26" s="1">
        <v>0</v>
      </c>
      <c r="E26" s="1">
        <v>0</v>
      </c>
      <c r="F26" s="1">
        <v>0</v>
      </c>
      <c r="G26" s="1">
        <v>0</v>
      </c>
      <c r="H26" s="71">
        <v>1196419.5</v>
      </c>
      <c r="I26" s="80">
        <f t="shared" si="0"/>
        <v>1196419.5</v>
      </c>
    </row>
    <row r="27" spans="1:9" ht="17.25" customHeight="1" x14ac:dyDescent="0.25">
      <c r="A27" s="74" t="s">
        <v>211</v>
      </c>
      <c r="B27" s="83" t="s">
        <v>156</v>
      </c>
      <c r="C27" s="68" t="s">
        <v>172</v>
      </c>
      <c r="D27" s="1">
        <v>0</v>
      </c>
      <c r="E27" s="1">
        <v>0</v>
      </c>
      <c r="F27" s="1">
        <v>0</v>
      </c>
      <c r="G27" s="1">
        <v>0</v>
      </c>
      <c r="H27" s="71">
        <v>894249.58</v>
      </c>
      <c r="I27" s="80">
        <f t="shared" si="0"/>
        <v>894249.58</v>
      </c>
    </row>
    <row r="28" spans="1:9" ht="16.5" thickBot="1" x14ac:dyDescent="0.3">
      <c r="A28" s="94" t="s">
        <v>211</v>
      </c>
      <c r="B28" s="85">
        <v>27056741</v>
      </c>
      <c r="C28" s="70" t="s">
        <v>173</v>
      </c>
      <c r="D28" s="1">
        <v>0</v>
      </c>
      <c r="E28" s="1">
        <v>0</v>
      </c>
      <c r="F28" s="1">
        <v>0</v>
      </c>
      <c r="G28" s="1">
        <v>0</v>
      </c>
      <c r="H28" s="73">
        <v>1174960.57</v>
      </c>
      <c r="I28" s="81">
        <f t="shared" si="0"/>
        <v>1174960.57</v>
      </c>
    </row>
    <row r="29" spans="1:9" ht="16.5" thickBot="1" x14ac:dyDescent="0.3">
      <c r="A29" s="46" t="s">
        <v>152</v>
      </c>
      <c r="B29" s="47"/>
      <c r="C29" s="48"/>
      <c r="D29" s="49">
        <f t="shared" ref="D29:I29" si="1">SUM(D6:D28)</f>
        <v>0</v>
      </c>
      <c r="E29" s="49">
        <f t="shared" si="1"/>
        <v>0</v>
      </c>
      <c r="F29" s="49">
        <f t="shared" si="1"/>
        <v>0</v>
      </c>
      <c r="G29" s="49">
        <f t="shared" si="1"/>
        <v>0</v>
      </c>
      <c r="H29" s="49">
        <f t="shared" si="1"/>
        <v>69305845.429999992</v>
      </c>
      <c r="I29" s="65">
        <f t="shared" si="1"/>
        <v>69305845.429999992</v>
      </c>
    </row>
    <row r="30" spans="1:9" x14ac:dyDescent="0.25">
      <c r="B30" s="16"/>
      <c r="C30" s="16"/>
      <c r="D30" s="17"/>
      <c r="E30" s="15"/>
      <c r="F30" s="15"/>
      <c r="G30" s="15"/>
    </row>
    <row r="31" spans="1:9" x14ac:dyDescent="0.25">
      <c r="A31" s="14" t="s">
        <v>3</v>
      </c>
      <c r="B31" s="14"/>
      <c r="C31" s="12"/>
      <c r="D31" s="12"/>
    </row>
    <row r="32" spans="1:9" x14ac:dyDescent="0.25">
      <c r="A32" s="134" t="s">
        <v>4</v>
      </c>
      <c r="B32" s="134"/>
      <c r="C32" s="134"/>
      <c r="D32" s="134"/>
    </row>
    <row r="33" spans="1:4" x14ac:dyDescent="0.25">
      <c r="B33" s="12"/>
      <c r="C33" s="12"/>
      <c r="D33" s="11"/>
    </row>
    <row r="34" spans="1:4" x14ac:dyDescent="0.25">
      <c r="A34" s="135" t="s">
        <v>2</v>
      </c>
      <c r="B34" s="135"/>
      <c r="C34" s="135"/>
      <c r="D34" s="13"/>
    </row>
    <row r="35" spans="1:4" x14ac:dyDescent="0.25">
      <c r="A35" s="136" t="s">
        <v>5</v>
      </c>
      <c r="B35" s="136"/>
      <c r="C35" s="136"/>
      <c r="D35" s="13"/>
    </row>
    <row r="36" spans="1:4" x14ac:dyDescent="0.25">
      <c r="A36" s="136" t="s">
        <v>6</v>
      </c>
      <c r="B36" s="136"/>
      <c r="C36" s="136"/>
      <c r="D36" s="13"/>
    </row>
    <row r="37" spans="1:4" x14ac:dyDescent="0.25">
      <c r="A37" s="136" t="s">
        <v>7</v>
      </c>
      <c r="B37" s="136"/>
      <c r="C37" s="136"/>
      <c r="D37" s="13"/>
    </row>
    <row r="38" spans="1:4" x14ac:dyDescent="0.25">
      <c r="A38" s="136" t="s">
        <v>8</v>
      </c>
      <c r="B38" s="136"/>
      <c r="C38" s="136"/>
      <c r="D38" s="13"/>
    </row>
    <row r="40" spans="1:4" x14ac:dyDescent="0.25">
      <c r="A40" s="134" t="s">
        <v>16</v>
      </c>
      <c r="B40" s="134"/>
      <c r="C40" s="134"/>
      <c r="D40" s="134"/>
    </row>
  </sheetData>
  <mergeCells count="7">
    <mergeCell ref="A40:D40"/>
    <mergeCell ref="A32:D32"/>
    <mergeCell ref="A34:C34"/>
    <mergeCell ref="A35:C35"/>
    <mergeCell ref="A36:C36"/>
    <mergeCell ref="A37:C37"/>
    <mergeCell ref="A38:C38"/>
  </mergeCells>
  <pageMargins left="0.7" right="0.7" top="0.78740157499999996" bottom="0.78740157499999996" header="0.3" footer="0.3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workbookViewId="0">
      <selection activeCell="C24" sqref="C24"/>
    </sheetView>
  </sheetViews>
  <sheetFormatPr defaultRowHeight="15.75" x14ac:dyDescent="0.25"/>
  <cols>
    <col min="1" max="1" width="49" bestFit="1" customWidth="1"/>
    <col min="2" max="2" width="9.5" customWidth="1"/>
    <col min="3" max="3" width="45" customWidth="1"/>
    <col min="4" max="4" width="18.75" customWidth="1"/>
    <col min="5" max="5" width="13.625" customWidth="1"/>
    <col min="6" max="6" width="13.5" customWidth="1"/>
    <col min="7" max="7" width="14.25" customWidth="1"/>
    <col min="8" max="8" width="13.5" customWidth="1"/>
    <col min="9" max="9" width="13.625" customWidth="1"/>
  </cols>
  <sheetData>
    <row r="1" spans="1:9" x14ac:dyDescent="0.25">
      <c r="A1" t="s">
        <v>220</v>
      </c>
    </row>
    <row r="3" spans="1:9" ht="37.5" x14ac:dyDescent="0.3">
      <c r="B3" s="4" t="s">
        <v>9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69" customHeight="1" thickBot="1" x14ac:dyDescent="0.3">
      <c r="A5" s="20" t="s">
        <v>10</v>
      </c>
      <c r="B5" s="21" t="s">
        <v>0</v>
      </c>
      <c r="C5" s="22" t="s">
        <v>1</v>
      </c>
      <c r="D5" s="21" t="s">
        <v>11</v>
      </c>
      <c r="E5" s="21" t="s">
        <v>12</v>
      </c>
      <c r="F5" s="21" t="s">
        <v>13</v>
      </c>
      <c r="G5" s="21" t="s">
        <v>14</v>
      </c>
      <c r="H5" s="59" t="s">
        <v>15</v>
      </c>
      <c r="I5" s="23" t="s">
        <v>218</v>
      </c>
    </row>
    <row r="6" spans="1:9" ht="17.25" customHeight="1" x14ac:dyDescent="0.25">
      <c r="A6" s="108" t="s">
        <v>215</v>
      </c>
      <c r="B6" s="109">
        <v>60456540</v>
      </c>
      <c r="C6" s="106" t="s">
        <v>212</v>
      </c>
      <c r="D6" s="107">
        <v>0</v>
      </c>
      <c r="E6" s="107">
        <v>0</v>
      </c>
      <c r="F6" s="107">
        <v>0</v>
      </c>
      <c r="G6" s="107">
        <v>20006512.649999999</v>
      </c>
      <c r="H6" s="107">
        <v>0</v>
      </c>
      <c r="I6" s="113">
        <f>SUM(D6:H6)</f>
        <v>20006512.649999999</v>
      </c>
    </row>
    <row r="7" spans="1:9" ht="16.5" thickBot="1" x14ac:dyDescent="0.3">
      <c r="A7" s="54"/>
      <c r="B7" s="55"/>
      <c r="C7" s="56"/>
      <c r="D7" s="57"/>
      <c r="E7" s="57"/>
      <c r="F7" s="58"/>
      <c r="G7" s="58"/>
      <c r="H7" s="61"/>
      <c r="I7" s="62"/>
    </row>
    <row r="8" spans="1:9" ht="16.5" thickBot="1" x14ac:dyDescent="0.3">
      <c r="A8" s="46" t="s">
        <v>219</v>
      </c>
      <c r="B8" s="47"/>
      <c r="C8" s="48"/>
      <c r="D8" s="49">
        <f t="shared" ref="D8:I8" si="0">SUM(D6:D7)</f>
        <v>0</v>
      </c>
      <c r="E8" s="49">
        <f t="shared" si="0"/>
        <v>0</v>
      </c>
      <c r="F8" s="49">
        <f t="shared" si="0"/>
        <v>0</v>
      </c>
      <c r="G8" s="49">
        <f t="shared" si="0"/>
        <v>20006512.649999999</v>
      </c>
      <c r="H8" s="49">
        <f t="shared" si="0"/>
        <v>0</v>
      </c>
      <c r="I8" s="50">
        <f t="shared" si="0"/>
        <v>20006512.649999999</v>
      </c>
    </row>
    <row r="9" spans="1:9" x14ac:dyDescent="0.25">
      <c r="B9" s="16"/>
      <c r="C9" s="16"/>
      <c r="D9" s="17"/>
      <c r="E9" s="15"/>
      <c r="F9" s="15"/>
      <c r="G9" s="15"/>
    </row>
    <row r="10" spans="1:9" x14ac:dyDescent="0.25">
      <c r="A10" s="14" t="s">
        <v>3</v>
      </c>
      <c r="B10" s="14"/>
      <c r="C10" s="12"/>
      <c r="D10" s="12"/>
    </row>
    <row r="11" spans="1:9" x14ac:dyDescent="0.25">
      <c r="A11" s="134" t="s">
        <v>4</v>
      </c>
      <c r="B11" s="134"/>
      <c r="C11" s="134"/>
      <c r="D11" s="134"/>
    </row>
    <row r="12" spans="1:9" x14ac:dyDescent="0.25">
      <c r="B12" s="12"/>
      <c r="C12" s="12"/>
      <c r="D12" s="11"/>
    </row>
    <row r="13" spans="1:9" x14ac:dyDescent="0.25">
      <c r="A13" s="135" t="s">
        <v>2</v>
      </c>
      <c r="B13" s="135"/>
      <c r="C13" s="135"/>
      <c r="D13" s="13"/>
    </row>
    <row r="14" spans="1:9" x14ac:dyDescent="0.25">
      <c r="A14" s="136" t="s">
        <v>5</v>
      </c>
      <c r="B14" s="136"/>
      <c r="C14" s="136"/>
      <c r="D14" s="13"/>
    </row>
    <row r="15" spans="1:9" x14ac:dyDescent="0.25">
      <c r="A15" s="136" t="s">
        <v>6</v>
      </c>
      <c r="B15" s="136"/>
      <c r="C15" s="136"/>
      <c r="D15" s="13"/>
    </row>
    <row r="16" spans="1:9" x14ac:dyDescent="0.25">
      <c r="A16" s="136" t="s">
        <v>7</v>
      </c>
      <c r="B16" s="136"/>
      <c r="C16" s="136"/>
      <c r="D16" s="13"/>
    </row>
    <row r="17" spans="1:4" x14ac:dyDescent="0.25">
      <c r="A17" s="136" t="s">
        <v>8</v>
      </c>
      <c r="B17" s="136"/>
      <c r="C17" s="136"/>
      <c r="D17" s="13"/>
    </row>
    <row r="19" spans="1:4" x14ac:dyDescent="0.25">
      <c r="A19" s="134" t="s">
        <v>16</v>
      </c>
      <c r="B19" s="134"/>
      <c r="C19" s="134"/>
      <c r="D19" s="134"/>
    </row>
  </sheetData>
  <mergeCells count="7">
    <mergeCell ref="A19:D19"/>
    <mergeCell ref="A11:D11"/>
    <mergeCell ref="A13:C13"/>
    <mergeCell ref="A14:C14"/>
    <mergeCell ref="A15:C15"/>
    <mergeCell ref="A16:C16"/>
    <mergeCell ref="A17:C17"/>
  </mergeCells>
  <pageMargins left="0.7" right="0.7" top="0.78740157499999996" bottom="0.78740157499999996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</vt:i4>
      </vt:variant>
    </vt:vector>
  </HeadingPairs>
  <TitlesOfParts>
    <vt:vector size="10" baseType="lpstr">
      <vt:lpstr>322 MPO - DP souhrn</vt:lpstr>
      <vt:lpstr>DP 1 - EFEKT</vt:lpstr>
      <vt:lpstr> DP 2 - Ochrana spotř.</vt:lpstr>
      <vt:lpstr>DP 3 - ČIA</vt:lpstr>
      <vt:lpstr>DP 4 - Sociální dialog</vt:lpstr>
      <vt:lpstr>DP 5 - Ekologická dotace</vt:lpstr>
      <vt:lpstr>DP 6 - OPPI</vt:lpstr>
      <vt:lpstr>DP 7 - OPPIK</vt:lpstr>
      <vt:lpstr>DP 8 - COSME</vt:lpstr>
      <vt:lpstr>'322 MPO - DP souhrn'!Oblast_tisku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Kouřil Pavel Ing.</dc:creator>
  <cp:lastModifiedBy>Sklenar Vaclav</cp:lastModifiedBy>
  <cp:lastPrinted>2018-10-02T13:25:01Z</cp:lastPrinted>
  <dcterms:created xsi:type="dcterms:W3CDTF">2018-03-07T14:51:26Z</dcterms:created>
  <dcterms:modified xsi:type="dcterms:W3CDTF">2018-10-02T13:27:33Z</dcterms:modified>
</cp:coreProperties>
</file>