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4720" windowHeight="11280"/>
  </bookViews>
  <sheets>
    <sheet name="DP souhrn" sheetId="1" r:id="rId1"/>
    <sheet name="DP 1" sheetId="2" r:id="rId2"/>
    <sheet name="DP 2" sheetId="3" r:id="rId3"/>
    <sheet name="DP 3" sheetId="4" r:id="rId4"/>
    <sheet name="DP X" sheetId="5" r:id="rId5"/>
  </sheets>
  <definedNames>
    <definedName name="_xlnm.Print_Area" localSheetId="0">'DP souhrn'!$A$1:$H$12</definedName>
  </definedNames>
  <calcPr calcId="145621"/>
</workbook>
</file>

<file path=xl/calcChain.xml><?xml version="1.0" encoding="utf-8"?>
<calcChain xmlns="http://schemas.openxmlformats.org/spreadsheetml/2006/main">
  <c r="G6" i="1" l="1"/>
  <c r="I33" i="2"/>
  <c r="E31" i="2"/>
  <c r="I31" i="2"/>
  <c r="I30" i="2"/>
  <c r="D35" i="2"/>
  <c r="I35" i="2" s="1"/>
  <c r="I32" i="2"/>
  <c r="I44" i="2"/>
  <c r="I36" i="2"/>
  <c r="I46" i="2"/>
  <c r="I26" i="2"/>
  <c r="I25" i="2"/>
  <c r="I24" i="2"/>
  <c r="I23" i="2"/>
  <c r="I27" i="2"/>
  <c r="I34" i="2"/>
  <c r="I28" i="2"/>
  <c r="I38" i="2"/>
  <c r="I21" i="2"/>
  <c r="I20" i="2"/>
  <c r="I39" i="2"/>
  <c r="I41" i="2"/>
  <c r="I19" i="2"/>
  <c r="I16" i="2"/>
  <c r="I15" i="2"/>
  <c r="I14" i="2"/>
  <c r="I12" i="2"/>
  <c r="I11" i="2"/>
  <c r="I40" i="2"/>
  <c r="I9" i="2"/>
  <c r="I43" i="2"/>
  <c r="D49" i="2"/>
  <c r="D42" i="2"/>
  <c r="I42" i="2" s="1"/>
  <c r="D48" i="2"/>
  <c r="I48" i="2" s="1"/>
  <c r="D45" i="2"/>
  <c r="I45" i="2" s="1"/>
  <c r="D47" i="2"/>
  <c r="E45" i="2"/>
  <c r="E8" i="2"/>
  <c r="F37" i="2"/>
  <c r="F22" i="2"/>
  <c r="I22" i="2" s="1"/>
  <c r="G47" i="2" l="1"/>
  <c r="I47" i="2" s="1"/>
  <c r="G10" i="2"/>
  <c r="I10" i="2" s="1"/>
  <c r="G18" i="2"/>
  <c r="I18" i="2" s="1"/>
  <c r="G49" i="2"/>
  <c r="I49" i="2" s="1"/>
  <c r="G37" i="2"/>
  <c r="I37" i="2" s="1"/>
  <c r="H17" i="2"/>
  <c r="I17" i="2" s="1"/>
  <c r="H13" i="2"/>
  <c r="I13" i="2" s="1"/>
  <c r="H29" i="2"/>
  <c r="I29" i="2" s="1"/>
  <c r="H8" i="2"/>
  <c r="I8" i="2" s="1"/>
  <c r="H7" i="2"/>
  <c r="H13" i="5" l="1"/>
  <c r="G13" i="5"/>
  <c r="F13" i="5"/>
  <c r="E13" i="5"/>
  <c r="D13" i="5"/>
  <c r="I12" i="5"/>
  <c r="I11" i="5"/>
  <c r="I10" i="5"/>
  <c r="I9" i="5"/>
  <c r="I8" i="5"/>
  <c r="I7" i="5"/>
  <c r="I6" i="5"/>
  <c r="I13" i="5" s="1"/>
  <c r="H13" i="4"/>
  <c r="G13" i="4"/>
  <c r="F13" i="4"/>
  <c r="E13" i="4"/>
  <c r="D13" i="4"/>
  <c r="I12" i="4"/>
  <c r="I11" i="4"/>
  <c r="I10" i="4"/>
  <c r="I9" i="4"/>
  <c r="I8" i="4"/>
  <c r="I7" i="4"/>
  <c r="I6" i="4"/>
  <c r="I13" i="4" s="1"/>
  <c r="H13" i="3"/>
  <c r="G13" i="3"/>
  <c r="F13" i="3"/>
  <c r="E13" i="3"/>
  <c r="D13" i="3"/>
  <c r="I12" i="3"/>
  <c r="I11" i="3"/>
  <c r="I10" i="3"/>
  <c r="I9" i="3"/>
  <c r="I8" i="3"/>
  <c r="I7" i="3"/>
  <c r="I6" i="3"/>
  <c r="I13" i="3" s="1"/>
  <c r="I7" i="2"/>
  <c r="I6" i="2"/>
  <c r="I50" i="2" s="1"/>
  <c r="E50" i="2"/>
  <c r="F50" i="2"/>
  <c r="G50" i="2"/>
  <c r="H50" i="2"/>
  <c r="D50" i="2"/>
</calcChain>
</file>

<file path=xl/sharedStrings.xml><?xml version="1.0" encoding="utf-8"?>
<sst xmlns="http://schemas.openxmlformats.org/spreadsheetml/2006/main" count="183" uniqueCount="116">
  <si>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</si>
  <si>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</si>
  <si>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</si>
  <si>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</si>
  <si>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</si>
  <si>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</si>
  <si>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</si>
  <si>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</si>
  <si>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</si>
  <si>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Kapitola: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</si>
  <si>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</si>
  <si>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</si>
  <si>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</si>
  <si>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</si>
  <si>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</si>
  <si>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</si>
  <si>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</si>
  <si>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</si>
  <si>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1. celkem</t>
  </si>
  <si>
    <t>Dotační program 2. celkem</t>
  </si>
  <si>
    <t>Dotační program 3. celkem</t>
  </si>
  <si>
    <t>součet              2013-2017</t>
  </si>
  <si>
    <t>Dotační program X. celkem</t>
  </si>
  <si>
    <t>Program švýcarské-české spolupráce</t>
  </si>
  <si>
    <t>Česká psychiatrická společnost</t>
  </si>
  <si>
    <t>Divadlo Continuo</t>
  </si>
  <si>
    <t>TJ Lanškroun</t>
  </si>
  <si>
    <t>VŠTJ Medicina Praha</t>
  </si>
  <si>
    <t>Kunštát PRO FUTURO</t>
  </si>
  <si>
    <t>Kruh</t>
  </si>
  <si>
    <t>Horská služba ČR</t>
  </si>
  <si>
    <t>Odborníci a občané pro revitalizaci památkové zony Buďánka</t>
  </si>
  <si>
    <t>Rubikon Centrum</t>
  </si>
  <si>
    <t>Spolek archaických nadšenců</t>
  </si>
  <si>
    <t>Architectura</t>
  </si>
  <si>
    <t>DOC DREAM</t>
  </si>
  <si>
    <t>Ústav pro hospodářskou úpravu lesů</t>
  </si>
  <si>
    <t>Geopark Ralsko</t>
  </si>
  <si>
    <t>ProfitArt</t>
  </si>
  <si>
    <t>Liga lidských práv</t>
  </si>
  <si>
    <t>Rozkoš bez rizika</t>
  </si>
  <si>
    <t>Sdružení českých spotřebitelů</t>
  </si>
  <si>
    <t>Asociace poskytovatelů sociálních služeb ČR</t>
  </si>
  <si>
    <t>Život bez bariér</t>
  </si>
  <si>
    <t xml:space="preserve">Komora certifikovaných účetních </t>
  </si>
  <si>
    <t>Bioinstitut</t>
  </si>
  <si>
    <t>Česko-britská o.p.s.</t>
  </si>
  <si>
    <t>Trianon-Čechy</t>
  </si>
  <si>
    <t>INEX - sdružení dobrovolných aktivit</t>
  </si>
  <si>
    <t>České forum pro rozvojovou spolupráci FORS</t>
  </si>
  <si>
    <t>Český zelený kříž</t>
  </si>
  <si>
    <t>Sang</t>
  </si>
  <si>
    <t>Českomoravská elektrotechnická asociace</t>
  </si>
  <si>
    <t>Plzeň 2015</t>
  </si>
  <si>
    <t>Asociace lanové dopravy</t>
  </si>
  <si>
    <t>Liga otevřených mužů</t>
  </si>
  <si>
    <t>Centrum pro efektivní dopravu</t>
  </si>
  <si>
    <t>Park dětem</t>
  </si>
  <si>
    <t>Úspěšné dítě</t>
  </si>
  <si>
    <t>Czech Point Art</t>
  </si>
  <si>
    <t>Asociace veřejně prospěšných organizací</t>
  </si>
  <si>
    <t>00485225</t>
  </si>
  <si>
    <t>49277928</t>
  </si>
  <si>
    <t>29193478</t>
  </si>
  <si>
    <t>KUK - klub umění Konice</t>
  </si>
  <si>
    <t>Českobratrská církev evangelická</t>
  </si>
  <si>
    <t>Jilemnicko - svazek obcí</t>
  </si>
  <si>
    <t>26537389</t>
  </si>
  <si>
    <t>27467759</t>
  </si>
  <si>
    <t>28557832</t>
  </si>
  <si>
    <t>60446871</t>
  </si>
  <si>
    <t>22834672</t>
  </si>
  <si>
    <t>27017923</t>
  </si>
  <si>
    <t>053886551</t>
  </si>
  <si>
    <t>00020681</t>
  </si>
  <si>
    <t>01834410</t>
  </si>
  <si>
    <t>25673831</t>
  </si>
  <si>
    <t>26600315</t>
  </si>
  <si>
    <t>44990901</t>
  </si>
  <si>
    <t>00409871</t>
  </si>
  <si>
    <t>60445831</t>
  </si>
  <si>
    <t>22842730</t>
  </si>
  <si>
    <t>26652561</t>
  </si>
  <si>
    <t>04662075</t>
  </si>
  <si>
    <t>26856948</t>
  </si>
  <si>
    <t>27754758</t>
  </si>
  <si>
    <t>26621258</t>
  </si>
  <si>
    <t>18629008</t>
  </si>
  <si>
    <t>71010114</t>
  </si>
  <si>
    <t>28434722</t>
  </si>
  <si>
    <t>27051480</t>
  </si>
  <si>
    <t>45246327</t>
  </si>
  <si>
    <t>29056721</t>
  </si>
  <si>
    <t>29109124</t>
  </si>
  <si>
    <t>00548227</t>
  </si>
  <si>
    <t>27024491</t>
  </si>
  <si>
    <t>22831860</t>
  </si>
  <si>
    <t>26571471</t>
  </si>
  <si>
    <t>28894561</t>
  </si>
  <si>
    <t>24835897</t>
  </si>
  <si>
    <t>72074086</t>
  </si>
  <si>
    <t>22720332</t>
  </si>
  <si>
    <t>00445223</t>
  </si>
  <si>
    <t>70694061</t>
  </si>
  <si>
    <t>GS1 ČR</t>
  </si>
  <si>
    <t>60433591</t>
  </si>
  <si>
    <t>Program švýcarsko-české spolupráce</t>
  </si>
  <si>
    <t>skutečnost rok 2015</t>
  </si>
  <si>
    <t>skutečnost rok 2014</t>
  </si>
  <si>
    <t>skutečnost rok 2016</t>
  </si>
  <si>
    <t>skutečnost rok 2017</t>
  </si>
  <si>
    <t>skutečnost rok 31.12. 2013 (sestupně dle objemu poskytnutých prostředků)*</t>
  </si>
  <si>
    <t xml:space="preserve">Prague Pride </t>
  </si>
  <si>
    <t>Institut pro zdravotní ekonomiku a technology assessment</t>
  </si>
  <si>
    <t>Kapitola: 312 MF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</si>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</sst>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9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0.5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60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0" fontId="1" fillId="0" borderId="0"/>
    <xf numFmtId="0" fontId="4" fillId="0" borderId="0">
      <protection locked="0"/>
    </xf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6" fillId="17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0" borderId="0" applyNumberFormat="0" applyBorder="0" applyAlignment="0" applyProtection="0"/>
    <xf numFmtId="0" fontId="7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23" borderId="0" applyNumberFormat="0" applyBorder="0" applyAlignment="0" applyProtection="0"/>
    <xf numFmtId="0" fontId="8" fillId="30" borderId="0" applyNumberFormat="0" applyBorder="0" applyAlignment="0" applyProtection="0"/>
    <xf numFmtId="0" fontId="7" fillId="24" borderId="0" applyNumberFormat="0" applyBorder="0" applyAlignment="0" applyProtection="0"/>
    <xf numFmtId="0" fontId="7" fillId="32" borderId="0" applyNumberFormat="0" applyBorder="0" applyAlignment="0" applyProtection="0"/>
    <xf numFmtId="0" fontId="7" fillId="21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7" fillId="21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9" fillId="37" borderId="0" applyNumberFormat="0" applyBorder="0" applyAlignment="0" applyProtection="0"/>
    <xf numFmtId="0" fontId="10" fillId="41" borderId="1" applyNumberFormat="0" applyAlignment="0" applyProtection="0"/>
    <xf numFmtId="0" fontId="4" fillId="0" borderId="0">
      <protection locked="0"/>
    </xf>
    <xf numFmtId="0" fontId="4" fillId="0" borderId="0">
      <protection locked="0"/>
    </xf>
    <xf numFmtId="164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4" fillId="0" borderId="0">
      <protection locked="0"/>
    </xf>
    <xf numFmtId="166" fontId="4" fillId="0" borderId="0">
      <protection locked="0"/>
    </xf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>
      <protection locked="0"/>
    </xf>
    <xf numFmtId="0" fontId="8" fillId="28" borderId="0" applyNumberFormat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31" borderId="5" applyNumberFormat="0" applyAlignment="0" applyProtection="0"/>
    <xf numFmtId="0" fontId="18" fillId="38" borderId="1" applyNumberFormat="0" applyAlignment="0" applyProtection="0"/>
    <xf numFmtId="0" fontId="19" fillId="0" borderId="6" applyNumberFormat="0" applyFill="0" applyAlignment="0" applyProtection="0"/>
    <xf numFmtId="0" fontId="4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9" fillId="38" borderId="0" applyNumberFormat="0" applyBorder="0" applyAlignment="0" applyProtection="0"/>
    <xf numFmtId="0" fontId="20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36" fillId="0" borderId="0"/>
    <xf numFmtId="0" fontId="22" fillId="37" borderId="1" applyNumberFormat="0" applyFont="0" applyAlignment="0" applyProtection="0"/>
    <xf numFmtId="0" fontId="23" fillId="41" borderId="7" applyNumberFormat="0" applyAlignment="0" applyProtection="0"/>
    <xf numFmtId="0" fontId="4" fillId="0" borderId="0">
      <protection locked="0"/>
    </xf>
    <xf numFmtId="0" fontId="4" fillId="0" borderId="0">
      <protection locked="0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horizontal="left" vertical="center" indent="1"/>
    </xf>
    <xf numFmtId="0" fontId="25" fillId="45" borderId="8" applyNumberFormat="0" applyProtection="0">
      <alignment horizontal="left" vertical="top" indent="1"/>
    </xf>
    <xf numFmtId="4" fontId="26" fillId="2" borderId="1" applyNumberFormat="0" applyProtection="0">
      <alignment horizontal="right" vertical="center"/>
    </xf>
    <xf numFmtId="4" fontId="26" fillId="48" borderId="1" applyNumberFormat="0" applyProtection="0">
      <alignment horizontal="right" vertical="center"/>
    </xf>
    <xf numFmtId="4" fontId="26" fillId="49" borderId="9" applyNumberFormat="0" applyProtection="0">
      <alignment horizontal="right" vertical="center"/>
    </xf>
    <xf numFmtId="4" fontId="26" fillId="10" borderId="1" applyNumberFormat="0" applyProtection="0">
      <alignment horizontal="right" vertical="center"/>
    </xf>
    <xf numFmtId="4" fontId="26" fillId="16" borderId="1" applyNumberFormat="0" applyProtection="0">
      <alignment horizontal="right" vertical="center"/>
    </xf>
    <xf numFmtId="4" fontId="26" fillId="50" borderId="1" applyNumberFormat="0" applyProtection="0">
      <alignment horizontal="right" vertical="center"/>
    </xf>
    <xf numFmtId="4" fontId="26" fillId="12" borderId="1" applyNumberFormat="0" applyProtection="0">
      <alignment horizontal="right" vertical="center"/>
    </xf>
    <xf numFmtId="4" fontId="26" fillId="6" borderId="1" applyNumberFormat="0" applyProtection="0">
      <alignment horizontal="right" vertical="center"/>
    </xf>
    <xf numFmtId="4" fontId="26" fillId="9" borderId="1" applyNumberFormat="0" applyProtection="0">
      <alignment horizontal="right" vertical="center"/>
    </xf>
    <xf numFmtId="4" fontId="26" fillId="51" borderId="9" applyNumberFormat="0" applyProtection="0">
      <alignment horizontal="left" vertical="center" indent="1"/>
    </xf>
    <xf numFmtId="0" fontId="27" fillId="0" borderId="0"/>
    <xf numFmtId="0" fontId="22" fillId="0" borderId="0">
      <alignment horizontal="left"/>
    </xf>
    <xf numFmtId="0" fontId="28" fillId="52" borderId="0"/>
    <xf numFmtId="4" fontId="29" fillId="14" borderId="9" applyNumberFormat="0" applyProtection="0">
      <alignment horizontal="left" vertical="center" indent="1"/>
    </xf>
    <xf numFmtId="4" fontId="29" fillId="14" borderId="9" applyNumberFormat="0" applyProtection="0">
      <alignment horizontal="left" vertical="center" indent="1"/>
    </xf>
    <xf numFmtId="4" fontId="26" fillId="53" borderId="1" applyNumberFormat="0" applyProtection="0">
      <alignment horizontal="right" vertical="center"/>
    </xf>
    <xf numFmtId="4" fontId="26" fillId="4" borderId="9" applyNumberFormat="0" applyProtection="0">
      <alignment horizontal="left" vertical="center" indent="1"/>
    </xf>
    <xf numFmtId="4" fontId="26" fillId="5" borderId="9" applyNumberFormat="0" applyProtection="0">
      <alignment horizontal="left" vertical="center" indent="1"/>
    </xf>
    <xf numFmtId="0" fontId="26" fillId="11" borderId="1" applyNumberFormat="0" applyProtection="0">
      <alignment horizontal="left" vertical="center" indent="1"/>
    </xf>
    <xf numFmtId="0" fontId="22" fillId="14" borderId="8" applyNumberFormat="0" applyProtection="0">
      <alignment horizontal="left" vertical="top" indent="1"/>
    </xf>
    <xf numFmtId="0" fontId="26" fillId="54" borderId="1" applyNumberFormat="0" applyProtection="0">
      <alignment horizontal="left" vertical="center" indent="1"/>
    </xf>
    <xf numFmtId="0" fontId="22" fillId="5" borderId="8" applyNumberFormat="0" applyProtection="0">
      <alignment horizontal="left" vertical="top" indent="1"/>
    </xf>
    <xf numFmtId="0" fontId="26" fillId="8" borderId="1" applyNumberFormat="0" applyProtection="0">
      <alignment horizontal="left" vertical="center" indent="1"/>
    </xf>
    <xf numFmtId="0" fontId="22" fillId="8" borderId="8" applyNumberFormat="0" applyProtection="0">
      <alignment horizontal="left" vertical="top" indent="1"/>
    </xf>
    <xf numFmtId="0" fontId="26" fillId="4" borderId="1" applyNumberFormat="0" applyProtection="0">
      <alignment horizontal="left" vertical="center" indent="1"/>
    </xf>
    <xf numFmtId="0" fontId="22" fillId="4" borderId="8" applyNumberFormat="0" applyProtection="0">
      <alignment horizontal="left" vertical="top" indent="1"/>
    </xf>
    <xf numFmtId="4" fontId="26" fillId="15" borderId="1" applyNumberFormat="0" applyProtection="0">
      <alignment horizontal="left" vertical="center" indent="1"/>
    </xf>
    <xf numFmtId="0" fontId="22" fillId="55" borderId="10" applyNumberFormat="0">
      <protection locked="0"/>
    </xf>
    <xf numFmtId="0" fontId="24" fillId="14" borderId="11" applyBorder="0"/>
    <xf numFmtId="4" fontId="30" fillId="46" borderId="8" applyNumberFormat="0" applyProtection="0">
      <alignment vertical="center"/>
    </xf>
    <xf numFmtId="4" fontId="31" fillId="56" borderId="12" applyNumberFormat="0" applyProtection="0">
      <alignment vertical="center"/>
    </xf>
    <xf numFmtId="4" fontId="30" fillId="11" borderId="8" applyNumberFormat="0" applyProtection="0">
      <alignment horizontal="left" vertical="center" indent="1"/>
    </xf>
    <xf numFmtId="0" fontId="30" fillId="46" borderId="8" applyNumberFormat="0" applyProtection="0">
      <alignment horizontal="left" vertical="top" indent="1"/>
    </xf>
    <xf numFmtId="4" fontId="26" fillId="0" borderId="1" applyNumberFormat="0" applyProtection="0">
      <alignment horizontal="right" vertical="center"/>
    </xf>
    <xf numFmtId="4" fontId="24" fillId="0" borderId="1" applyNumberFormat="0" applyProtection="0">
      <alignment horizontal="right" vertical="center"/>
    </xf>
    <xf numFmtId="4" fontId="26" fillId="15" borderId="1" applyNumberFormat="0" applyProtection="0">
      <alignment horizontal="left" vertical="center" indent="1"/>
    </xf>
    <xf numFmtId="0" fontId="30" fillId="5" borderId="8" applyNumberFormat="0" applyProtection="0">
      <alignment horizontal="left" vertical="top" indent="1"/>
    </xf>
    <xf numFmtId="4" fontId="32" fillId="57" borderId="9" applyNumberFormat="0" applyProtection="0">
      <alignment horizontal="left" vertical="center" indent="1"/>
    </xf>
    <xf numFmtId="0" fontId="26" fillId="58" borderId="12"/>
    <xf numFmtId="4" fontId="33" fillId="55" borderId="1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13">
      <protection locked="0"/>
    </xf>
    <xf numFmtId="0" fontId="35" fillId="0" borderId="0" applyNumberFormat="0" applyFill="0" applyBorder="0" applyAlignment="0" applyProtection="0"/>
  </cellStyleXfs>
  <cellXfs count="85">
    <xf numFmtId="0" fontId="0" fillId="0" borderId="0" xfId="0"/>
    <xf numFmtId="4" fontId="37" fillId="0" borderId="14" xfId="80" applyNumberFormat="1" applyFont="1" applyBorder="1" applyAlignment="1">
      <alignment horizontal="right" vertical="center"/>
    </xf>
    <xf numFmtId="0" fontId="37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3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2" fillId="0" borderId="0" xfId="80" applyFont="1" applyAlignment="1">
      <alignment horizontal="centerContinuous" vertical="center"/>
    </xf>
    <xf numFmtId="4" fontId="37" fillId="0" borderId="12" xfId="80" applyNumberFormat="1" applyFont="1" applyBorder="1" applyAlignment="1">
      <alignment horizontal="right" vertical="center"/>
    </xf>
    <xf numFmtId="0" fontId="37" fillId="0" borderId="12" xfId="80" applyFont="1" applyBorder="1" applyAlignment="1">
      <alignment horizontal="left" vertical="center" wrapText="1"/>
    </xf>
    <xf numFmtId="0" fontId="0" fillId="0" borderId="14" xfId="0" applyBorder="1"/>
    <xf numFmtId="0" fontId="0" fillId="0" borderId="12" xfId="0" applyBorder="1"/>
    <xf numFmtId="0" fontId="1" fillId="0" borderId="0" xfId="80"/>
    <xf numFmtId="0" fontId="37" fillId="0" borderId="0" xfId="80" applyFont="1"/>
    <xf numFmtId="0" fontId="39" fillId="0" borderId="0" xfId="80" applyFont="1" applyBorder="1"/>
    <xf numFmtId="0" fontId="40" fillId="0" borderId="0" xfId="80" applyFont="1"/>
    <xf numFmtId="0" fontId="0" fillId="0" borderId="0" xfId="0" applyBorder="1"/>
    <xf numFmtId="0" fontId="37" fillId="0" borderId="0" xfId="80" applyFont="1" applyBorder="1" applyAlignment="1">
      <alignment horizontal="left" vertical="center" wrapText="1"/>
    </xf>
    <xf numFmtId="4" fontId="37" fillId="0" borderId="0" xfId="80" applyNumberFormat="1" applyFont="1" applyBorder="1" applyAlignment="1">
      <alignment horizontal="right" vertical="center"/>
    </xf>
    <xf numFmtId="0" fontId="37" fillId="0" borderId="16" xfId="80" applyFont="1" applyBorder="1" applyAlignment="1">
      <alignment horizontal="left" vertical="center" wrapText="1"/>
    </xf>
    <xf numFmtId="0" fontId="37" fillId="0" borderId="17" xfId="80" applyFont="1" applyBorder="1" applyAlignment="1">
      <alignment horizontal="left" vertical="center" wrapText="1"/>
    </xf>
    <xf numFmtId="0" fontId="0" fillId="0" borderId="15" xfId="0" applyBorder="1"/>
    <xf numFmtId="0" fontId="0" fillId="0" borderId="19" xfId="0" applyBorder="1"/>
    <xf numFmtId="0" fontId="38" fillId="0" borderId="18" xfId="0" applyFont="1" applyBorder="1" applyAlignment="1">
      <alignment horizontal="center" vertical="center"/>
    </xf>
    <xf numFmtId="0" fontId="38" fillId="0" borderId="20" xfId="80" applyFont="1" applyBorder="1" applyAlignment="1">
      <alignment horizontal="center" vertical="center" wrapText="1"/>
    </xf>
    <xf numFmtId="0" fontId="38" fillId="0" borderId="20" xfId="80" applyFont="1" applyBorder="1" applyAlignment="1">
      <alignment horizontal="center" vertical="center"/>
    </xf>
    <xf numFmtId="0" fontId="38" fillId="0" borderId="21" xfId="80" applyFont="1" applyFill="1" applyBorder="1" applyAlignment="1">
      <alignment horizontal="center" vertical="center" wrapText="1"/>
    </xf>
    <xf numFmtId="0" fontId="44" fillId="59" borderId="15" xfId="0" applyFont="1" applyFill="1" applyBorder="1"/>
    <xf numFmtId="0" fontId="37" fillId="59" borderId="17" xfId="80" applyFont="1" applyFill="1" applyBorder="1" applyAlignment="1">
      <alignment horizontal="left" vertical="center" wrapText="1"/>
    </xf>
    <xf numFmtId="0" fontId="37" fillId="59" borderId="12" xfId="80" applyFont="1" applyFill="1" applyBorder="1" applyAlignment="1">
      <alignment horizontal="left" vertical="center" wrapText="1"/>
    </xf>
    <xf numFmtId="4" fontId="37" fillId="59" borderId="12" xfId="80" applyNumberFormat="1" applyFont="1" applyFill="1" applyBorder="1" applyAlignment="1">
      <alignment horizontal="right" vertical="center"/>
    </xf>
    <xf numFmtId="0" fontId="38" fillId="0" borderId="22" xfId="80" applyFont="1" applyFill="1" applyBorder="1" applyAlignment="1">
      <alignment horizontal="center" vertical="center" wrapText="1"/>
    </xf>
    <xf numFmtId="4" fontId="0" fillId="0" borderId="14" xfId="0" applyNumberFormat="1" applyBorder="1"/>
    <xf numFmtId="4" fontId="0" fillId="0" borderId="0" xfId="0" applyNumberFormat="1"/>
    <xf numFmtId="4" fontId="0" fillId="0" borderId="0" xfId="0" applyNumberFormat="1" applyAlignment="1">
      <alignment horizontal="centerContinuous" wrapText="1"/>
    </xf>
    <xf numFmtId="4" fontId="42" fillId="0" borderId="0" xfId="80" applyNumberFormat="1" applyFont="1" applyAlignment="1">
      <alignment horizontal="centerContinuous" vertical="center"/>
    </xf>
    <xf numFmtId="4" fontId="0" fillId="0" borderId="0" xfId="0" applyNumberFormat="1" applyAlignment="1">
      <alignment horizontal="centerContinuous" vertical="center"/>
    </xf>
    <xf numFmtId="4" fontId="0" fillId="0" borderId="0" xfId="0" applyNumberFormat="1" applyBorder="1"/>
    <xf numFmtId="4" fontId="37" fillId="0" borderId="0" xfId="80" applyNumberFormat="1" applyFont="1"/>
    <xf numFmtId="4" fontId="1" fillId="0" borderId="0" xfId="80" applyNumberFormat="1"/>
    <xf numFmtId="4" fontId="39" fillId="0" borderId="0" xfId="80" applyNumberFormat="1" applyFont="1" applyBorder="1"/>
    <xf numFmtId="4" fontId="0" fillId="0" borderId="0" xfId="0" applyNumberFormat="1" applyAlignment="1">
      <alignment wrapText="1"/>
    </xf>
    <xf numFmtId="4" fontId="0" fillId="0" borderId="23" xfId="0" applyNumberFormat="1" applyBorder="1"/>
    <xf numFmtId="0" fontId="0" fillId="0" borderId="27" xfId="0" applyBorder="1"/>
    <xf numFmtId="4" fontId="0" fillId="0" borderId="34" xfId="0" applyNumberFormat="1" applyBorder="1"/>
    <xf numFmtId="0" fontId="0" fillId="0" borderId="28" xfId="0" applyBorder="1"/>
    <xf numFmtId="4" fontId="0" fillId="0" borderId="30" xfId="0" applyNumberFormat="1" applyBorder="1"/>
    <xf numFmtId="4" fontId="0" fillId="0" borderId="37" xfId="0" applyNumberFormat="1" applyBorder="1"/>
    <xf numFmtId="4" fontId="0" fillId="0" borderId="38" xfId="0" applyNumberFormat="1" applyBorder="1"/>
    <xf numFmtId="4" fontId="46" fillId="0" borderId="39" xfId="0" applyNumberFormat="1" applyFont="1" applyBorder="1"/>
    <xf numFmtId="4" fontId="46" fillId="0" borderId="40" xfId="0" applyNumberFormat="1" applyFont="1" applyBorder="1"/>
    <xf numFmtId="4" fontId="46" fillId="0" borderId="41" xfId="0" applyNumberFormat="1" applyFont="1" applyBorder="1"/>
    <xf numFmtId="4" fontId="45" fillId="59" borderId="22" xfId="80" applyNumberFormat="1" applyFont="1" applyFill="1" applyBorder="1" applyAlignment="1">
      <alignment horizontal="right" vertical="center"/>
    </xf>
    <xf numFmtId="4" fontId="0" fillId="0" borderId="33" xfId="0" applyNumberFormat="1" applyBorder="1"/>
    <xf numFmtId="4" fontId="0" fillId="0" borderId="24" xfId="0" applyNumberFormat="1" applyBorder="1"/>
    <xf numFmtId="4" fontId="0" fillId="0" borderId="29" xfId="0" applyNumberFormat="1" applyBorder="1"/>
    <xf numFmtId="0" fontId="37" fillId="0" borderId="35" xfId="80" applyFont="1" applyBorder="1" applyAlignment="1">
      <alignment horizontal="left" vertical="center" wrapText="1"/>
    </xf>
    <xf numFmtId="0" fontId="37" fillId="0" borderId="43" xfId="80" applyFont="1" applyBorder="1" applyAlignment="1">
      <alignment horizontal="left" vertical="center" wrapText="1"/>
    </xf>
    <xf numFmtId="0" fontId="37" fillId="0" borderId="31" xfId="80" applyFont="1" applyBorder="1" applyAlignment="1">
      <alignment horizontal="left" vertical="center" wrapText="1"/>
    </xf>
    <xf numFmtId="0" fontId="37" fillId="59" borderId="26" xfId="80" applyFont="1" applyFill="1" applyBorder="1" applyAlignment="1">
      <alignment horizontal="left" vertical="center" wrapText="1"/>
    </xf>
    <xf numFmtId="0" fontId="48" fillId="59" borderId="18" xfId="0" applyFont="1" applyFill="1" applyBorder="1"/>
    <xf numFmtId="0" fontId="47" fillId="0" borderId="18" xfId="0" applyFont="1" applyBorder="1" applyAlignment="1">
      <alignment horizontal="center" vertical="center"/>
    </xf>
    <xf numFmtId="0" fontId="47" fillId="0" borderId="26" xfId="80" applyFont="1" applyBorder="1" applyAlignment="1">
      <alignment horizontal="center" vertical="center"/>
    </xf>
    <xf numFmtId="0" fontId="46" fillId="0" borderId="32" xfId="0" applyFont="1" applyBorder="1"/>
    <xf numFmtId="49" fontId="0" fillId="0" borderId="0" xfId="0" applyNumberFormat="1"/>
    <xf numFmtId="49" fontId="43" fillId="0" borderId="0" xfId="0" applyNumberFormat="1" applyFont="1" applyAlignment="1">
      <alignment horizontal="centerContinuous" wrapText="1"/>
    </xf>
    <xf numFmtId="49" fontId="42" fillId="0" borderId="0" xfId="80" applyNumberFormat="1" applyFont="1" applyAlignment="1">
      <alignment horizontal="centerContinuous" vertical="center"/>
    </xf>
    <xf numFmtId="49" fontId="47" fillId="0" borderId="25" xfId="80" applyNumberFormat="1" applyFont="1" applyBorder="1" applyAlignment="1">
      <alignment horizontal="center" vertical="center" wrapText="1"/>
    </xf>
    <xf numFmtId="49" fontId="37" fillId="0" borderId="33" xfId="80" applyNumberFormat="1" applyFont="1" applyBorder="1" applyAlignment="1">
      <alignment horizontal="left" vertical="center" wrapText="1"/>
    </xf>
    <xf numFmtId="49" fontId="37" fillId="0" borderId="24" xfId="80" applyNumberFormat="1" applyFont="1" applyBorder="1" applyAlignment="1">
      <alignment horizontal="left" vertical="center" wrapText="1"/>
    </xf>
    <xf numFmtId="49" fontId="37" fillId="0" borderId="29" xfId="80" applyNumberFormat="1" applyFont="1" applyBorder="1" applyAlignment="1">
      <alignment horizontal="left" vertical="center" wrapText="1"/>
    </xf>
    <xf numFmtId="49" fontId="37" fillId="59" borderId="42" xfId="80" applyNumberFormat="1" applyFont="1" applyFill="1" applyBorder="1" applyAlignment="1">
      <alignment horizontal="left" vertical="center" wrapText="1"/>
    </xf>
    <xf numFmtId="49" fontId="37" fillId="0" borderId="0" xfId="80" applyNumberFormat="1" applyFont="1" applyBorder="1" applyAlignment="1">
      <alignment horizontal="left" vertical="center" wrapText="1"/>
    </xf>
    <xf numFmtId="49" fontId="40" fillId="0" borderId="0" xfId="80" applyNumberFormat="1" applyFont="1"/>
    <xf numFmtId="49" fontId="37" fillId="0" borderId="0" xfId="80" applyNumberFormat="1" applyFont="1"/>
    <xf numFmtId="4" fontId="45" fillId="59" borderId="25" xfId="80" applyNumberFormat="1" applyFont="1" applyFill="1" applyBorder="1" applyAlignment="1">
      <alignment horizontal="right" vertical="center"/>
    </xf>
    <xf numFmtId="4" fontId="45" fillId="59" borderId="42" xfId="80" applyNumberFormat="1" applyFont="1" applyFill="1" applyBorder="1" applyAlignment="1">
      <alignment horizontal="right" vertical="center"/>
    </xf>
    <xf numFmtId="4" fontId="45" fillId="59" borderId="36" xfId="80" applyNumberFormat="1" applyFont="1" applyFill="1" applyBorder="1" applyAlignment="1">
      <alignment horizontal="right" vertical="center"/>
    </xf>
    <xf numFmtId="0" fontId="47" fillId="0" borderId="20" xfId="80" applyFont="1" applyBorder="1" applyAlignment="1">
      <alignment horizontal="center" vertical="center" wrapText="1"/>
    </xf>
    <xf numFmtId="0" fontId="47" fillId="0" borderId="22" xfId="80" applyFont="1" applyFill="1" applyBorder="1" applyAlignment="1">
      <alignment horizontal="center" vertical="center" wrapText="1"/>
    </xf>
    <xf numFmtId="0" fontId="44" fillId="0" borderId="0" xfId="80" applyFont="1" applyBorder="1"/>
    <xf numFmtId="0" fontId="37" fillId="0" borderId="0" xfId="80" applyFont="1" applyAlignment="1">
      <alignment vertical="center" wrapText="1"/>
    </xf>
    <xf numFmtId="0" fontId="41" fillId="0" borderId="0" xfId="80" applyFont="1" applyBorder="1" applyAlignment="1">
      <alignment horizontal="left" vertical="center" wrapText="1"/>
    </xf>
    <xf numFmtId="0" fontId="37" fillId="0" borderId="0" xfId="80" applyFont="1" applyAlignment="1">
      <alignment horizontal="left" vertical="center" wrapText="1"/>
    </xf>
    <xf numFmtId="1" fontId="45" fillId="59" borderId="41" xfId="80" applyNumberFormat="1" applyFont="1" applyFill="1" applyBorder="1" applyAlignment="1">
      <alignment horizontal="right" vertical="center"/>
    </xf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selection activeCell="D14" sqref="D14"/>
    </sheetView>
  </sheetViews>
  <sheetFormatPr defaultRowHeight="15.75" x14ac:dyDescent="0.25"/>
  <cols>
    <col min="1" max="1" width="27" customWidth="1"/>
    <col min="2" max="2" width="18.625" customWidth="1"/>
    <col min="3" max="3" width="12.25" customWidth="1"/>
    <col min="4" max="5" width="13.125" customWidth="1"/>
    <col min="6" max="6" width="13.75" customWidth="1"/>
    <col min="7" max="7" width="12.25" customWidth="1"/>
  </cols>
  <sheetData>
    <row r="1" spans="1:10" x14ac:dyDescent="0.25">
      <c r="A1" t="s">
        <v>114</v>
      </c>
    </row>
    <row r="3" spans="1:10" x14ac:dyDescent="0.25">
      <c r="B3" s="3"/>
      <c r="C3" s="3"/>
      <c r="D3" s="3"/>
      <c r="E3" s="3"/>
    </row>
    <row r="4" spans="1:10" ht="19.5" thickBot="1" x14ac:dyDescent="0.3">
      <c r="B4" s="7"/>
      <c r="C4" s="6"/>
      <c r="D4" s="6"/>
      <c r="E4" s="6"/>
    </row>
    <row r="5" spans="1:10" ht="54.75" thickBot="1" x14ac:dyDescent="0.3">
      <c r="A5" s="23" t="s">
        <v>11</v>
      </c>
      <c r="B5" s="24" t="s">
        <v>111</v>
      </c>
      <c r="C5" s="24" t="s">
        <v>108</v>
      </c>
      <c r="D5" s="24" t="s">
        <v>107</v>
      </c>
      <c r="E5" s="24" t="s">
        <v>109</v>
      </c>
      <c r="F5" s="24" t="s">
        <v>110</v>
      </c>
      <c r="G5" s="31" t="s">
        <v>21</v>
      </c>
      <c r="H5" s="31" t="s">
        <v>115</v>
      </c>
    </row>
    <row r="6" spans="1:10" ht="16.5" thickBot="1" x14ac:dyDescent="0.3">
      <c r="A6" s="60" t="s">
        <v>106</v>
      </c>
      <c r="B6" s="76">
        <v>13544377.08</v>
      </c>
      <c r="C6" s="75">
        <v>11461882.67</v>
      </c>
      <c r="D6" s="75">
        <v>14525279.26</v>
      </c>
      <c r="E6" s="75">
        <v>6478536.4900000002</v>
      </c>
      <c r="F6" s="77">
        <v>9829011.1699999999</v>
      </c>
      <c r="G6" s="52">
        <f>SUM(B6:F6)</f>
        <v>55839086.670000002</v>
      </c>
      <c r="H6" s="84">
        <v>44</v>
      </c>
      <c r="I6" s="33"/>
      <c r="J6" s="33"/>
    </row>
    <row r="7" spans="1:10" x14ac:dyDescent="0.25">
      <c r="B7" s="18"/>
      <c r="C7" s="16"/>
      <c r="D7" s="16"/>
      <c r="E7" s="16"/>
    </row>
    <row r="8" spans="1:10" x14ac:dyDescent="0.25">
      <c r="A8" s="15" t="s">
        <v>3</v>
      </c>
      <c r="B8" s="13"/>
    </row>
    <row r="9" spans="1:10" ht="30" customHeight="1" x14ac:dyDescent="0.25">
      <c r="A9" s="83" t="s">
        <v>4</v>
      </c>
      <c r="B9" s="83"/>
      <c r="C9" s="83"/>
      <c r="D9" s="83"/>
      <c r="E9" s="83"/>
    </row>
    <row r="10" spans="1:10" x14ac:dyDescent="0.25">
      <c r="B10" s="12"/>
    </row>
    <row r="12" spans="1:10" ht="15.75" customHeight="1" x14ac:dyDescent="0.25">
      <c r="A12" s="81" t="s">
        <v>17</v>
      </c>
      <c r="B12" s="81"/>
    </row>
  </sheetData>
  <mergeCells count="2">
    <mergeCell ref="A12:B12"/>
    <mergeCell ref="A9:E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zoomScaleNormal="100" workbookViewId="0">
      <selection activeCell="L26" sqref="L26"/>
    </sheetView>
  </sheetViews>
  <sheetFormatPr defaultRowHeight="15.75" x14ac:dyDescent="0.25"/>
  <cols>
    <col min="1" max="1" width="32.625" bestFit="1" customWidth="1"/>
    <col min="2" max="2" width="10.5" style="64" customWidth="1"/>
    <col min="3" max="3" width="26.125" customWidth="1"/>
    <col min="4" max="4" width="17.875" style="33" customWidth="1"/>
    <col min="5" max="5" width="13.875" style="33" customWidth="1"/>
    <col min="6" max="6" width="13.25" style="33" customWidth="1"/>
    <col min="7" max="8" width="13.125" style="33" customWidth="1"/>
    <col min="9" max="9" width="12.25" style="33" customWidth="1"/>
    <col min="11" max="11" width="11.375" style="33" bestFit="1" customWidth="1"/>
    <col min="12" max="12" width="13.125" style="33" customWidth="1"/>
  </cols>
  <sheetData>
    <row r="1" spans="1:12" x14ac:dyDescent="0.25">
      <c r="A1" t="s">
        <v>9</v>
      </c>
    </row>
    <row r="3" spans="1:12" ht="56.25" x14ac:dyDescent="0.3">
      <c r="B3" s="65" t="s">
        <v>10</v>
      </c>
      <c r="C3" s="3"/>
      <c r="D3" s="34"/>
      <c r="E3" s="34"/>
      <c r="F3" s="34"/>
      <c r="G3" s="34"/>
    </row>
    <row r="4" spans="1:12" ht="19.5" thickBot="1" x14ac:dyDescent="0.3">
      <c r="B4" s="66"/>
      <c r="C4" s="7"/>
      <c r="D4" s="35"/>
      <c r="E4" s="36"/>
      <c r="F4" s="36"/>
      <c r="G4" s="36"/>
    </row>
    <row r="5" spans="1:12" ht="54.75" thickBot="1" x14ac:dyDescent="0.3">
      <c r="A5" s="61" t="s">
        <v>11</v>
      </c>
      <c r="B5" s="67" t="s">
        <v>0</v>
      </c>
      <c r="C5" s="62" t="s">
        <v>1</v>
      </c>
      <c r="D5" s="78" t="s">
        <v>111</v>
      </c>
      <c r="E5" s="78" t="s">
        <v>108</v>
      </c>
      <c r="F5" s="78" t="s">
        <v>107</v>
      </c>
      <c r="G5" s="78" t="s">
        <v>109</v>
      </c>
      <c r="H5" s="78" t="s">
        <v>110</v>
      </c>
      <c r="I5" s="79" t="s">
        <v>21</v>
      </c>
    </row>
    <row r="6" spans="1:12" x14ac:dyDescent="0.25">
      <c r="A6" s="63" t="s">
        <v>106</v>
      </c>
      <c r="B6" s="68">
        <v>27051757</v>
      </c>
      <c r="C6" s="56" t="s">
        <v>24</v>
      </c>
      <c r="D6" s="53">
        <v>0</v>
      </c>
      <c r="E6" s="44">
        <v>0</v>
      </c>
      <c r="F6" s="44">
        <v>193491.8</v>
      </c>
      <c r="G6" s="44">
        <v>0</v>
      </c>
      <c r="H6" s="47">
        <v>91734.3</v>
      </c>
      <c r="I6" s="49">
        <f t="shared" ref="I6:I49" si="0">SUM(D6:H6)</f>
        <v>285226.09999999998</v>
      </c>
    </row>
    <row r="7" spans="1:12" x14ac:dyDescent="0.25">
      <c r="A7" s="43"/>
      <c r="B7" s="69">
        <v>42410932</v>
      </c>
      <c r="C7" s="57" t="s">
        <v>25</v>
      </c>
      <c r="D7" s="54">
        <v>0</v>
      </c>
      <c r="E7" s="42">
        <v>0</v>
      </c>
      <c r="F7" s="42">
        <v>0</v>
      </c>
      <c r="G7" s="42">
        <v>174116.55</v>
      </c>
      <c r="H7" s="48">
        <f>200975.06+417579.45</f>
        <v>618554.51</v>
      </c>
      <c r="I7" s="50">
        <f t="shared" si="0"/>
        <v>792671.06</v>
      </c>
    </row>
    <row r="8" spans="1:12" x14ac:dyDescent="0.25">
      <c r="A8" s="43"/>
      <c r="B8" s="69" t="s">
        <v>61</v>
      </c>
      <c r="C8" s="57" t="s">
        <v>26</v>
      </c>
      <c r="D8" s="54">
        <v>0</v>
      </c>
      <c r="E8" s="42">
        <f>264056.06+1579608</f>
        <v>1843664.06</v>
      </c>
      <c r="F8" s="42">
        <v>247370.58</v>
      </c>
      <c r="G8" s="42">
        <v>0</v>
      </c>
      <c r="H8" s="48">
        <f>662211.18+403888.27+306369.9</f>
        <v>1372469.35</v>
      </c>
      <c r="I8" s="50">
        <f t="shared" si="0"/>
        <v>3463503.99</v>
      </c>
    </row>
    <row r="9" spans="1:12" x14ac:dyDescent="0.25">
      <c r="A9" s="43"/>
      <c r="B9" s="69" t="s">
        <v>67</v>
      </c>
      <c r="C9" s="57" t="s">
        <v>29</v>
      </c>
      <c r="D9" s="54">
        <v>0</v>
      </c>
      <c r="E9" s="42">
        <v>1943877.22</v>
      </c>
      <c r="F9" s="42">
        <v>168927.43</v>
      </c>
      <c r="G9" s="42">
        <v>365670.69</v>
      </c>
      <c r="H9" s="48">
        <v>803873.28000000003</v>
      </c>
      <c r="I9" s="50">
        <f t="shared" si="0"/>
        <v>3282348.62</v>
      </c>
    </row>
    <row r="10" spans="1:12" ht="45" x14ac:dyDescent="0.25">
      <c r="A10" s="43"/>
      <c r="B10" s="69" t="s">
        <v>69</v>
      </c>
      <c r="C10" s="57" t="s">
        <v>31</v>
      </c>
      <c r="D10" s="54">
        <v>0</v>
      </c>
      <c r="E10" s="42">
        <v>0</v>
      </c>
      <c r="F10" s="42">
        <v>1471974.75</v>
      </c>
      <c r="G10" s="42">
        <f>74133.18+258151.07</f>
        <v>332284.25</v>
      </c>
      <c r="H10" s="48">
        <v>833617.92000000004</v>
      </c>
      <c r="I10" s="50">
        <f t="shared" si="0"/>
        <v>2637876.92</v>
      </c>
    </row>
    <row r="11" spans="1:12" x14ac:dyDescent="0.25">
      <c r="A11" s="43"/>
      <c r="B11" s="69" t="s">
        <v>71</v>
      </c>
      <c r="C11" s="57" t="s">
        <v>33</v>
      </c>
      <c r="D11" s="54">
        <v>0</v>
      </c>
      <c r="E11" s="42">
        <v>0</v>
      </c>
      <c r="F11" s="42">
        <v>0</v>
      </c>
      <c r="G11" s="42">
        <v>0</v>
      </c>
      <c r="H11" s="48">
        <v>569655.79</v>
      </c>
      <c r="I11" s="50">
        <f t="shared" si="0"/>
        <v>569655.79</v>
      </c>
    </row>
    <row r="12" spans="1:12" x14ac:dyDescent="0.25">
      <c r="A12" s="43"/>
      <c r="B12" s="69" t="s">
        <v>72</v>
      </c>
      <c r="C12" s="57" t="s">
        <v>34</v>
      </c>
      <c r="D12" s="54">
        <v>0</v>
      </c>
      <c r="E12" s="42">
        <v>0</v>
      </c>
      <c r="F12" s="42">
        <v>554711.85</v>
      </c>
      <c r="G12" s="42">
        <v>0</v>
      </c>
      <c r="H12" s="48">
        <v>499327.65</v>
      </c>
      <c r="I12" s="50">
        <f t="shared" si="0"/>
        <v>1054039.5</v>
      </c>
    </row>
    <row r="13" spans="1:12" x14ac:dyDescent="0.25">
      <c r="A13" s="43"/>
      <c r="B13" s="69" t="s">
        <v>73</v>
      </c>
      <c r="C13" s="57" t="s">
        <v>35</v>
      </c>
      <c r="D13" s="54">
        <v>0</v>
      </c>
      <c r="E13" s="42">
        <v>0</v>
      </c>
      <c r="F13" s="42">
        <v>514280</v>
      </c>
      <c r="G13" s="42">
        <v>0</v>
      </c>
      <c r="H13" s="48">
        <f>103239.36+154422.29</f>
        <v>257661.65000000002</v>
      </c>
      <c r="I13" s="50">
        <f t="shared" si="0"/>
        <v>771941.65</v>
      </c>
      <c r="L13" s="41"/>
    </row>
    <row r="14" spans="1:12" ht="30" x14ac:dyDescent="0.25">
      <c r="A14" s="43"/>
      <c r="B14" s="69" t="s">
        <v>74</v>
      </c>
      <c r="C14" s="57" t="s">
        <v>36</v>
      </c>
      <c r="D14" s="54">
        <v>0</v>
      </c>
      <c r="E14" s="42">
        <v>0</v>
      </c>
      <c r="F14" s="42">
        <v>0</v>
      </c>
      <c r="G14" s="42">
        <v>249438.03</v>
      </c>
      <c r="H14" s="48">
        <v>1186081.3799999999</v>
      </c>
      <c r="I14" s="50">
        <f t="shared" si="0"/>
        <v>1435519.41</v>
      </c>
      <c r="L14" s="41"/>
    </row>
    <row r="15" spans="1:12" x14ac:dyDescent="0.25">
      <c r="A15" s="43"/>
      <c r="B15" s="69" t="s">
        <v>75</v>
      </c>
      <c r="C15" s="57" t="s">
        <v>37</v>
      </c>
      <c r="D15" s="54">
        <v>0</v>
      </c>
      <c r="E15" s="42">
        <v>0</v>
      </c>
      <c r="F15" s="42">
        <v>978164.1</v>
      </c>
      <c r="G15" s="42">
        <v>512452.53</v>
      </c>
      <c r="H15" s="48">
        <v>389464.87</v>
      </c>
      <c r="I15" s="50">
        <f t="shared" si="0"/>
        <v>1880081.5</v>
      </c>
      <c r="L15" s="41"/>
    </row>
    <row r="16" spans="1:12" x14ac:dyDescent="0.25">
      <c r="A16" s="43"/>
      <c r="B16" s="69" t="s">
        <v>76</v>
      </c>
      <c r="C16" s="57" t="s">
        <v>38</v>
      </c>
      <c r="D16" s="54">
        <v>0</v>
      </c>
      <c r="E16" s="42">
        <v>0</v>
      </c>
      <c r="F16" s="42">
        <v>666212</v>
      </c>
      <c r="G16" s="42">
        <v>0</v>
      </c>
      <c r="H16" s="48">
        <v>662877.1</v>
      </c>
      <c r="I16" s="50">
        <f t="shared" si="0"/>
        <v>1329089.1000000001</v>
      </c>
      <c r="L16" s="41"/>
    </row>
    <row r="17" spans="1:12" x14ac:dyDescent="0.25">
      <c r="A17" s="43"/>
      <c r="B17" s="69" t="s">
        <v>77</v>
      </c>
      <c r="C17" s="57" t="s">
        <v>39</v>
      </c>
      <c r="D17" s="54">
        <v>0</v>
      </c>
      <c r="E17" s="42">
        <v>0</v>
      </c>
      <c r="F17" s="42">
        <v>0</v>
      </c>
      <c r="G17" s="42">
        <v>0</v>
      </c>
      <c r="H17" s="48">
        <f>10859.92+100711.45</f>
        <v>111571.37</v>
      </c>
      <c r="I17" s="50">
        <f t="shared" si="0"/>
        <v>111571.37</v>
      </c>
      <c r="L17" s="41"/>
    </row>
    <row r="18" spans="1:12" x14ac:dyDescent="0.25">
      <c r="A18" s="43"/>
      <c r="B18" s="69" t="s">
        <v>78</v>
      </c>
      <c r="C18" s="57" t="s">
        <v>40</v>
      </c>
      <c r="D18" s="54">
        <v>0</v>
      </c>
      <c r="E18" s="42">
        <v>857279.4</v>
      </c>
      <c r="F18" s="42">
        <v>0</v>
      </c>
      <c r="G18" s="42">
        <f>431372.8+337689.8</f>
        <v>769062.6</v>
      </c>
      <c r="H18" s="48">
        <v>0</v>
      </c>
      <c r="I18" s="50">
        <f t="shared" si="0"/>
        <v>1626342</v>
      </c>
      <c r="L18" s="41"/>
    </row>
    <row r="19" spans="1:12" x14ac:dyDescent="0.25">
      <c r="A19" s="43"/>
      <c r="B19" s="69" t="s">
        <v>81</v>
      </c>
      <c r="C19" s="57" t="s">
        <v>112</v>
      </c>
      <c r="D19" s="54">
        <v>0</v>
      </c>
      <c r="E19" s="42">
        <v>0</v>
      </c>
      <c r="F19" s="42">
        <v>0</v>
      </c>
      <c r="G19" s="42">
        <v>194870.86</v>
      </c>
      <c r="H19" s="48">
        <v>0</v>
      </c>
      <c r="I19" s="50">
        <f t="shared" si="0"/>
        <v>194870.86</v>
      </c>
      <c r="L19" s="41"/>
    </row>
    <row r="20" spans="1:12" x14ac:dyDescent="0.25">
      <c r="A20" s="43"/>
      <c r="B20" s="69" t="s">
        <v>86</v>
      </c>
      <c r="C20" s="57" t="s">
        <v>47</v>
      </c>
      <c r="D20" s="54">
        <v>0</v>
      </c>
      <c r="E20" s="42">
        <v>0</v>
      </c>
      <c r="F20" s="42">
        <v>32450.48</v>
      </c>
      <c r="G20" s="42">
        <v>473208.14</v>
      </c>
      <c r="H20" s="48">
        <v>0</v>
      </c>
      <c r="I20" s="50">
        <f t="shared" si="0"/>
        <v>505658.62</v>
      </c>
      <c r="L20" s="41"/>
    </row>
    <row r="21" spans="1:12" ht="30" x14ac:dyDescent="0.25">
      <c r="A21" s="43"/>
      <c r="B21" s="69" t="s">
        <v>87</v>
      </c>
      <c r="C21" s="57" t="s">
        <v>48</v>
      </c>
      <c r="D21" s="54">
        <v>0</v>
      </c>
      <c r="E21" s="42">
        <v>0</v>
      </c>
      <c r="F21" s="42">
        <v>260421.5</v>
      </c>
      <c r="G21" s="42">
        <v>260421.5</v>
      </c>
      <c r="H21" s="48">
        <v>0</v>
      </c>
      <c r="I21" s="50">
        <f t="shared" si="0"/>
        <v>520843</v>
      </c>
      <c r="L21" s="41"/>
    </row>
    <row r="22" spans="1:12" x14ac:dyDescent="0.25">
      <c r="A22" s="43"/>
      <c r="B22" s="69" t="s">
        <v>90</v>
      </c>
      <c r="C22" s="57" t="s">
        <v>51</v>
      </c>
      <c r="D22" s="54">
        <v>0</v>
      </c>
      <c r="E22" s="42">
        <v>0</v>
      </c>
      <c r="F22" s="42">
        <f>695114.82+903987.89</f>
        <v>1599102.71</v>
      </c>
      <c r="G22" s="42">
        <v>0</v>
      </c>
      <c r="H22" s="42">
        <v>0</v>
      </c>
      <c r="I22" s="50">
        <f t="shared" si="0"/>
        <v>1599102.71</v>
      </c>
      <c r="L22" s="41"/>
    </row>
    <row r="23" spans="1:12" x14ac:dyDescent="0.25">
      <c r="A23" s="43"/>
      <c r="B23" s="69" t="s">
        <v>93</v>
      </c>
      <c r="C23" s="57" t="s">
        <v>53</v>
      </c>
      <c r="D23" s="54">
        <v>0</v>
      </c>
      <c r="E23" s="42"/>
      <c r="F23" s="42">
        <v>145355.25</v>
      </c>
      <c r="G23" s="42">
        <v>0</v>
      </c>
      <c r="H23" s="42">
        <v>0</v>
      </c>
      <c r="I23" s="50">
        <f t="shared" si="0"/>
        <v>145355.25</v>
      </c>
      <c r="L23" s="41"/>
    </row>
    <row r="24" spans="1:12" x14ac:dyDescent="0.25">
      <c r="A24" s="43"/>
      <c r="B24" s="69" t="s">
        <v>95</v>
      </c>
      <c r="C24" s="57" t="s">
        <v>55</v>
      </c>
      <c r="D24" s="54">
        <v>0</v>
      </c>
      <c r="E24" s="42">
        <v>112146.3</v>
      </c>
      <c r="F24" s="42">
        <v>111786.3</v>
      </c>
      <c r="G24" s="42">
        <v>0</v>
      </c>
      <c r="H24" s="42">
        <v>0</v>
      </c>
      <c r="I24" s="50">
        <f t="shared" si="0"/>
        <v>223932.6</v>
      </c>
      <c r="L24" s="41"/>
    </row>
    <row r="25" spans="1:12" x14ac:dyDescent="0.25">
      <c r="A25" s="43"/>
      <c r="B25" s="69" t="s">
        <v>71</v>
      </c>
      <c r="C25" s="57" t="s">
        <v>33</v>
      </c>
      <c r="D25" s="54">
        <v>0</v>
      </c>
      <c r="E25" s="42"/>
      <c r="F25" s="42">
        <v>612474.14</v>
      </c>
      <c r="G25" s="42">
        <v>0</v>
      </c>
      <c r="H25" s="42">
        <v>0</v>
      </c>
      <c r="I25" s="50">
        <f t="shared" si="0"/>
        <v>612474.14</v>
      </c>
      <c r="L25" s="41"/>
    </row>
    <row r="26" spans="1:12" x14ac:dyDescent="0.25">
      <c r="A26" s="43"/>
      <c r="B26" s="69" t="s">
        <v>96</v>
      </c>
      <c r="C26" s="57" t="s">
        <v>56</v>
      </c>
      <c r="D26" s="54">
        <v>0</v>
      </c>
      <c r="E26" s="42">
        <v>749511.8</v>
      </c>
      <c r="F26" s="42">
        <v>0</v>
      </c>
      <c r="G26" s="42">
        <v>0</v>
      </c>
      <c r="H26" s="42">
        <v>0</v>
      </c>
      <c r="I26" s="50">
        <f t="shared" si="0"/>
        <v>749511.8</v>
      </c>
      <c r="L26" s="41"/>
    </row>
    <row r="27" spans="1:12" ht="30" x14ac:dyDescent="0.25">
      <c r="A27" s="43"/>
      <c r="B27" s="69" t="s">
        <v>92</v>
      </c>
      <c r="C27" s="57" t="s">
        <v>113</v>
      </c>
      <c r="D27" s="54">
        <v>46890.1</v>
      </c>
      <c r="E27" s="42">
        <v>40432.300000000003</v>
      </c>
      <c r="F27" s="42">
        <v>442452.92</v>
      </c>
      <c r="G27" s="42">
        <v>0</v>
      </c>
      <c r="H27" s="42">
        <v>0</v>
      </c>
      <c r="I27" s="50">
        <f t="shared" si="0"/>
        <v>529775.31999999995</v>
      </c>
      <c r="L27" s="41"/>
    </row>
    <row r="28" spans="1:12" x14ac:dyDescent="0.25">
      <c r="A28" s="43"/>
      <c r="B28" s="69" t="s">
        <v>89</v>
      </c>
      <c r="C28" s="57" t="s">
        <v>50</v>
      </c>
      <c r="D28" s="54">
        <v>57365.4</v>
      </c>
      <c r="E28" s="42">
        <v>66853.960000000006</v>
      </c>
      <c r="F28" s="42">
        <v>337289.89</v>
      </c>
      <c r="G28" s="42">
        <v>0</v>
      </c>
      <c r="H28" s="42">
        <v>0</v>
      </c>
      <c r="I28" s="50">
        <f t="shared" si="0"/>
        <v>461509.25</v>
      </c>
      <c r="L28" s="41"/>
    </row>
    <row r="29" spans="1:12" x14ac:dyDescent="0.25">
      <c r="A29" s="43"/>
      <c r="B29" s="69" t="s">
        <v>70</v>
      </c>
      <c r="C29" s="57" t="s">
        <v>32</v>
      </c>
      <c r="D29" s="54">
        <v>104332.34</v>
      </c>
      <c r="E29" s="42">
        <v>301442.06</v>
      </c>
      <c r="F29" s="42">
        <v>396500</v>
      </c>
      <c r="G29" s="42">
        <v>0</v>
      </c>
      <c r="H29" s="42">
        <f>143564.83+209246.85</f>
        <v>352811.68</v>
      </c>
      <c r="I29" s="50">
        <f t="shared" si="0"/>
        <v>1155086.08</v>
      </c>
      <c r="L29" s="41"/>
    </row>
    <row r="30" spans="1:12" x14ac:dyDescent="0.25">
      <c r="A30" s="43"/>
      <c r="B30" s="69" t="s">
        <v>103</v>
      </c>
      <c r="C30" s="57" t="s">
        <v>66</v>
      </c>
      <c r="D30" s="54">
        <v>221508.19</v>
      </c>
      <c r="E30" s="42">
        <v>0</v>
      </c>
      <c r="F30" s="42">
        <v>0</v>
      </c>
      <c r="G30" s="42">
        <v>0</v>
      </c>
      <c r="H30" s="42">
        <v>0</v>
      </c>
      <c r="I30" s="50">
        <f t="shared" si="0"/>
        <v>221508.19</v>
      </c>
      <c r="L30" s="41"/>
    </row>
    <row r="31" spans="1:12" x14ac:dyDescent="0.25">
      <c r="A31" s="43"/>
      <c r="B31" s="69" t="s">
        <v>102</v>
      </c>
      <c r="C31" s="57" t="s">
        <v>65</v>
      </c>
      <c r="D31" s="54">
        <v>254101.94</v>
      </c>
      <c r="E31" s="42">
        <f>18854.9+198005.24+27434.21</f>
        <v>244294.34999999998</v>
      </c>
      <c r="F31" s="42">
        <v>0</v>
      </c>
      <c r="G31" s="42">
        <v>0</v>
      </c>
      <c r="H31" s="42">
        <v>0</v>
      </c>
      <c r="I31" s="50">
        <f t="shared" si="0"/>
        <v>498396.29</v>
      </c>
      <c r="L31" s="41"/>
    </row>
    <row r="32" spans="1:12" ht="30" x14ac:dyDescent="0.25">
      <c r="A32" s="43"/>
      <c r="B32" s="69" t="s">
        <v>100</v>
      </c>
      <c r="C32" s="57" t="s">
        <v>60</v>
      </c>
      <c r="D32" s="54">
        <v>290999.01</v>
      </c>
      <c r="E32" s="42">
        <v>0</v>
      </c>
      <c r="F32" s="42">
        <v>0</v>
      </c>
      <c r="G32" s="42">
        <v>0</v>
      </c>
      <c r="H32" s="42">
        <v>0</v>
      </c>
      <c r="I32" s="50">
        <f t="shared" si="0"/>
        <v>290999.01</v>
      </c>
      <c r="L32" s="41"/>
    </row>
    <row r="33" spans="1:12" x14ac:dyDescent="0.25">
      <c r="A33" s="43"/>
      <c r="B33" s="69" t="s">
        <v>105</v>
      </c>
      <c r="C33" s="57" t="s">
        <v>104</v>
      </c>
      <c r="D33" s="54">
        <v>293668.39</v>
      </c>
      <c r="E33" s="42">
        <v>0</v>
      </c>
      <c r="F33" s="42">
        <v>0</v>
      </c>
      <c r="G33" s="42">
        <v>0</v>
      </c>
      <c r="H33" s="42">
        <v>0</v>
      </c>
      <c r="I33" s="50">
        <f t="shared" si="0"/>
        <v>293668.39</v>
      </c>
      <c r="L33" s="41"/>
    </row>
    <row r="34" spans="1:12" ht="30" x14ac:dyDescent="0.25">
      <c r="A34" s="43"/>
      <c r="B34" s="69" t="s">
        <v>91</v>
      </c>
      <c r="C34" s="57" t="s">
        <v>52</v>
      </c>
      <c r="D34" s="54">
        <v>334919.25</v>
      </c>
      <c r="E34" s="42">
        <v>919.9</v>
      </c>
      <c r="F34" s="42">
        <v>205168.5</v>
      </c>
      <c r="G34" s="42">
        <v>0</v>
      </c>
      <c r="H34" s="42">
        <v>0</v>
      </c>
      <c r="I34" s="50">
        <f t="shared" si="0"/>
        <v>541007.65</v>
      </c>
      <c r="L34" s="41"/>
    </row>
    <row r="35" spans="1:12" x14ac:dyDescent="0.25">
      <c r="A35" s="43"/>
      <c r="B35" s="69" t="s">
        <v>101</v>
      </c>
      <c r="C35" s="57" t="s">
        <v>64</v>
      </c>
      <c r="D35" s="54">
        <f>389873.01+93600</f>
        <v>483473.01</v>
      </c>
      <c r="E35" s="42">
        <v>0</v>
      </c>
      <c r="F35" s="42">
        <v>0</v>
      </c>
      <c r="G35" s="42">
        <v>0</v>
      </c>
      <c r="H35" s="42">
        <v>0</v>
      </c>
      <c r="I35" s="50">
        <f t="shared" si="0"/>
        <v>483473.01</v>
      </c>
      <c r="L35" s="41"/>
    </row>
    <row r="36" spans="1:12" x14ac:dyDescent="0.25">
      <c r="A36" s="43"/>
      <c r="B36" s="69" t="s">
        <v>98</v>
      </c>
      <c r="C36" s="57" t="s">
        <v>58</v>
      </c>
      <c r="D36" s="54">
        <v>493804</v>
      </c>
      <c r="E36" s="42">
        <v>0</v>
      </c>
      <c r="F36" s="42">
        <v>0</v>
      </c>
      <c r="G36" s="42">
        <v>0</v>
      </c>
      <c r="H36" s="42">
        <v>0</v>
      </c>
      <c r="I36" s="50">
        <f t="shared" si="0"/>
        <v>493804</v>
      </c>
      <c r="L36" s="41"/>
    </row>
    <row r="37" spans="1:12" x14ac:dyDescent="0.25">
      <c r="A37" s="43"/>
      <c r="B37" s="69" t="s">
        <v>79</v>
      </c>
      <c r="C37" s="57" t="s">
        <v>41</v>
      </c>
      <c r="D37" s="54">
        <v>549000</v>
      </c>
      <c r="E37" s="42">
        <v>98223.34</v>
      </c>
      <c r="F37" s="42">
        <f>235669.17+701783</f>
        <v>937452.17</v>
      </c>
      <c r="G37" s="42">
        <f>215107.49+155556+521281.04</f>
        <v>891944.53</v>
      </c>
      <c r="H37" s="42">
        <v>0</v>
      </c>
      <c r="I37" s="50">
        <f t="shared" si="0"/>
        <v>2476620.04</v>
      </c>
      <c r="L37" s="41"/>
    </row>
    <row r="38" spans="1:12" ht="30" x14ac:dyDescent="0.25">
      <c r="A38" s="43"/>
      <c r="B38" s="69" t="s">
        <v>88</v>
      </c>
      <c r="C38" s="57" t="s">
        <v>49</v>
      </c>
      <c r="D38" s="54">
        <v>572017.5</v>
      </c>
      <c r="E38" s="42">
        <v>105615</v>
      </c>
      <c r="F38" s="42"/>
      <c r="G38" s="42">
        <v>11173.89</v>
      </c>
      <c r="H38" s="42">
        <v>0</v>
      </c>
      <c r="I38" s="50">
        <f t="shared" si="0"/>
        <v>688806.39</v>
      </c>
      <c r="L38" s="41"/>
    </row>
    <row r="39" spans="1:12" x14ac:dyDescent="0.25">
      <c r="A39" s="43"/>
      <c r="B39" s="69" t="s">
        <v>85</v>
      </c>
      <c r="C39" s="57" t="s">
        <v>46</v>
      </c>
      <c r="D39" s="54">
        <v>579986.6</v>
      </c>
      <c r="E39" s="42">
        <v>1022521.71</v>
      </c>
      <c r="F39" s="42">
        <v>1715902.97</v>
      </c>
      <c r="G39" s="42">
        <v>883982.39</v>
      </c>
      <c r="H39" s="42">
        <v>0</v>
      </c>
      <c r="I39" s="50">
        <f t="shared" si="0"/>
        <v>4202393.67</v>
      </c>
      <c r="L39" s="41"/>
    </row>
    <row r="40" spans="1:12" x14ac:dyDescent="0.25">
      <c r="A40" s="43"/>
      <c r="B40" s="69" t="s">
        <v>68</v>
      </c>
      <c r="C40" s="57" t="s">
        <v>30</v>
      </c>
      <c r="D40" s="54">
        <v>738018.96</v>
      </c>
      <c r="E40" s="42">
        <v>574800.89</v>
      </c>
      <c r="F40" s="42">
        <v>1929563.72</v>
      </c>
      <c r="G40" s="42">
        <v>0</v>
      </c>
      <c r="H40" s="42">
        <v>1500933.89</v>
      </c>
      <c r="I40" s="50">
        <f t="shared" si="0"/>
        <v>4743317.46</v>
      </c>
      <c r="L40" s="41"/>
    </row>
    <row r="41" spans="1:12" x14ac:dyDescent="0.25">
      <c r="A41" s="43"/>
      <c r="B41" s="69" t="s">
        <v>83</v>
      </c>
      <c r="C41" s="57" t="s">
        <v>44</v>
      </c>
      <c r="D41" s="54">
        <v>774240.48</v>
      </c>
      <c r="E41" s="42">
        <v>359857.63</v>
      </c>
      <c r="F41" s="42">
        <v>0</v>
      </c>
      <c r="G41" s="42">
        <v>123036.57</v>
      </c>
      <c r="H41" s="42">
        <v>0</v>
      </c>
      <c r="I41" s="50">
        <f t="shared" si="0"/>
        <v>1257134.68</v>
      </c>
      <c r="L41" s="41"/>
    </row>
    <row r="42" spans="1:12" x14ac:dyDescent="0.25">
      <c r="A42" s="43"/>
      <c r="B42" s="69" t="s">
        <v>82</v>
      </c>
      <c r="C42" s="57" t="s">
        <v>43</v>
      </c>
      <c r="D42" s="54">
        <f>14802.77+775394</f>
        <v>790196.77</v>
      </c>
      <c r="E42" s="42">
        <v>414291</v>
      </c>
      <c r="F42" s="42">
        <v>0</v>
      </c>
      <c r="G42" s="42">
        <v>367820.67</v>
      </c>
      <c r="H42" s="42">
        <v>0</v>
      </c>
      <c r="I42" s="50">
        <f t="shared" si="0"/>
        <v>1572308.44</v>
      </c>
      <c r="L42" s="41"/>
    </row>
    <row r="43" spans="1:12" x14ac:dyDescent="0.25">
      <c r="A43" s="43"/>
      <c r="B43" s="69" t="s">
        <v>62</v>
      </c>
      <c r="C43" s="57" t="s">
        <v>27</v>
      </c>
      <c r="D43" s="54">
        <v>796752</v>
      </c>
      <c r="E43" s="42">
        <v>0</v>
      </c>
      <c r="F43" s="42">
        <v>38885.65</v>
      </c>
      <c r="G43" s="42">
        <v>101854.19</v>
      </c>
      <c r="H43" s="42">
        <v>431510.83</v>
      </c>
      <c r="I43" s="50">
        <f t="shared" si="0"/>
        <v>1369002.6700000002</v>
      </c>
      <c r="L43" s="41"/>
    </row>
    <row r="44" spans="1:12" x14ac:dyDescent="0.25">
      <c r="A44" s="43"/>
      <c r="B44" s="69" t="s">
        <v>99</v>
      </c>
      <c r="C44" s="57" t="s">
        <v>59</v>
      </c>
      <c r="D44" s="54">
        <v>860489.55</v>
      </c>
      <c r="E44" s="42">
        <v>0</v>
      </c>
      <c r="F44" s="42">
        <v>0</v>
      </c>
      <c r="G44" s="42">
        <v>0</v>
      </c>
      <c r="H44" s="42">
        <v>0</v>
      </c>
      <c r="I44" s="50">
        <f t="shared" si="0"/>
        <v>860489.55</v>
      </c>
      <c r="L44" s="41"/>
    </row>
    <row r="45" spans="1:12" x14ac:dyDescent="0.25">
      <c r="A45" s="43"/>
      <c r="B45" s="69" t="s">
        <v>84</v>
      </c>
      <c r="C45" s="57" t="s">
        <v>45</v>
      </c>
      <c r="D45" s="54">
        <f>402919.65+389030.13+92578.06</f>
        <v>884527.84000000008</v>
      </c>
      <c r="E45" s="42">
        <f>160405.83+341336.84</f>
        <v>501742.67000000004</v>
      </c>
      <c r="F45" s="42">
        <v>330392.7</v>
      </c>
      <c r="G45" s="42">
        <v>231029.7</v>
      </c>
      <c r="H45" s="42">
        <v>0</v>
      </c>
      <c r="I45" s="50">
        <f t="shared" si="0"/>
        <v>1947692.9100000001</v>
      </c>
      <c r="L45" s="41"/>
    </row>
    <row r="46" spans="1:12" x14ac:dyDescent="0.25">
      <c r="A46" s="43"/>
      <c r="B46" s="69" t="s">
        <v>97</v>
      </c>
      <c r="C46" s="57" t="s">
        <v>57</v>
      </c>
      <c r="D46" s="54">
        <v>956184.75</v>
      </c>
      <c r="E46" s="42">
        <v>956011.05</v>
      </c>
      <c r="F46" s="42">
        <v>0</v>
      </c>
      <c r="G46" s="42">
        <v>0</v>
      </c>
      <c r="H46" s="42">
        <v>0</v>
      </c>
      <c r="I46" s="50">
        <f t="shared" si="0"/>
        <v>1912195.8</v>
      </c>
      <c r="L46" s="41"/>
    </row>
    <row r="47" spans="1:12" ht="30" x14ac:dyDescent="0.25">
      <c r="A47" s="43"/>
      <c r="B47" s="69" t="s">
        <v>80</v>
      </c>
      <c r="C47" s="57" t="s">
        <v>42</v>
      </c>
      <c r="D47" s="54">
        <f>114512.02+864715.04</f>
        <v>979227.06</v>
      </c>
      <c r="E47" s="42">
        <v>715956.8</v>
      </c>
      <c r="F47" s="42">
        <v>207571.33</v>
      </c>
      <c r="G47" s="42">
        <f>152605.61+303870.65</f>
        <v>456476.26</v>
      </c>
      <c r="H47" s="42">
        <v>0</v>
      </c>
      <c r="I47" s="50">
        <f t="shared" si="0"/>
        <v>2359231.4500000002</v>
      </c>
      <c r="L47" s="41"/>
    </row>
    <row r="48" spans="1:12" x14ac:dyDescent="0.25">
      <c r="A48" s="43"/>
      <c r="B48" s="69" t="s">
        <v>94</v>
      </c>
      <c r="C48" s="57" t="s">
        <v>54</v>
      </c>
      <c r="D48" s="54">
        <f>757854+432656.85</f>
        <v>1190510.8500000001</v>
      </c>
      <c r="E48" s="42">
        <v>269249.40000000002</v>
      </c>
      <c r="F48" s="42">
        <v>427376.52</v>
      </c>
      <c r="G48" s="42">
        <v>0</v>
      </c>
      <c r="H48" s="42">
        <v>0</v>
      </c>
      <c r="I48" s="50">
        <f t="shared" si="0"/>
        <v>1887136.77</v>
      </c>
      <c r="L48" s="41"/>
    </row>
    <row r="49" spans="1:12" ht="16.5" thickBot="1" x14ac:dyDescent="0.3">
      <c r="A49" s="45"/>
      <c r="B49" s="70" t="s">
        <v>63</v>
      </c>
      <c r="C49" s="58" t="s">
        <v>28</v>
      </c>
      <c r="D49" s="55">
        <f>924213.6+367949.49</f>
        <v>1292163.0899999999</v>
      </c>
      <c r="E49" s="46">
        <v>283191.83</v>
      </c>
      <c r="F49" s="46">
        <v>0</v>
      </c>
      <c r="G49" s="46">
        <f>27220.35+52472.79</f>
        <v>79693.14</v>
      </c>
      <c r="H49" s="46">
        <v>146865.60000000001</v>
      </c>
      <c r="I49" s="51">
        <f t="shared" si="0"/>
        <v>1801913.66</v>
      </c>
      <c r="L49"/>
    </row>
    <row r="50" spans="1:12" ht="16.5" thickBot="1" x14ac:dyDescent="0.3">
      <c r="A50" s="60" t="s">
        <v>18</v>
      </c>
      <c r="B50" s="71"/>
      <c r="C50" s="59"/>
      <c r="D50" s="76">
        <f t="shared" ref="D50:I50" si="1">SUM(D6:D49)</f>
        <v>13544377.08</v>
      </c>
      <c r="E50" s="75">
        <f t="shared" si="1"/>
        <v>11461882.67</v>
      </c>
      <c r="F50" s="75">
        <f t="shared" si="1"/>
        <v>14525279.26</v>
      </c>
      <c r="G50" s="75">
        <f t="shared" si="1"/>
        <v>6478536.4899999993</v>
      </c>
      <c r="H50" s="77">
        <f t="shared" si="1"/>
        <v>9829011.1699999999</v>
      </c>
      <c r="I50" s="52">
        <f t="shared" si="1"/>
        <v>55839086.670000009</v>
      </c>
    </row>
    <row r="51" spans="1:12" x14ac:dyDescent="0.25">
      <c r="B51" s="72"/>
      <c r="C51" s="17"/>
      <c r="D51" s="18"/>
      <c r="E51" s="37"/>
      <c r="F51" s="37"/>
      <c r="G51" s="37"/>
    </row>
    <row r="52" spans="1:12" x14ac:dyDescent="0.25">
      <c r="A52" s="15" t="s">
        <v>3</v>
      </c>
      <c r="B52" s="73"/>
      <c r="C52" s="13"/>
      <c r="D52" s="38"/>
    </row>
    <row r="53" spans="1:12" ht="15.75" customHeight="1" x14ac:dyDescent="0.25">
      <c r="A53" s="81" t="s">
        <v>4</v>
      </c>
      <c r="B53" s="81"/>
      <c r="C53" s="81"/>
      <c r="D53" s="81"/>
    </row>
    <row r="54" spans="1:12" x14ac:dyDescent="0.25">
      <c r="B54" s="74"/>
      <c r="C54" s="13"/>
      <c r="D54" s="39"/>
    </row>
    <row r="55" spans="1:12" ht="15.75" customHeight="1" x14ac:dyDescent="0.25">
      <c r="A55" s="82" t="s">
        <v>2</v>
      </c>
      <c r="B55" s="82"/>
      <c r="C55" s="82"/>
      <c r="D55" s="40"/>
    </row>
    <row r="56" spans="1:12" x14ac:dyDescent="0.25">
      <c r="A56" s="80" t="s">
        <v>5</v>
      </c>
      <c r="B56" s="80"/>
      <c r="C56" s="80"/>
      <c r="D56" s="40"/>
    </row>
    <row r="57" spans="1:12" x14ac:dyDescent="0.25">
      <c r="A57" s="80" t="s">
        <v>6</v>
      </c>
      <c r="B57" s="80"/>
      <c r="C57" s="80"/>
      <c r="D57" s="40"/>
    </row>
    <row r="58" spans="1:12" x14ac:dyDescent="0.25">
      <c r="A58" s="80" t="s">
        <v>7</v>
      </c>
      <c r="B58" s="80"/>
      <c r="C58" s="80"/>
      <c r="D58" s="40"/>
    </row>
    <row r="59" spans="1:12" x14ac:dyDescent="0.25">
      <c r="A59" s="80" t="s">
        <v>8</v>
      </c>
      <c r="B59" s="80"/>
      <c r="C59" s="80"/>
      <c r="D59" s="40"/>
    </row>
    <row r="61" spans="1:12" ht="15.75" customHeight="1" x14ac:dyDescent="0.25">
      <c r="A61" s="81" t="s">
        <v>17</v>
      </c>
      <c r="B61" s="81"/>
      <c r="C61" s="81"/>
      <c r="D61" s="81"/>
    </row>
  </sheetData>
  <sortState ref="B6:I49">
    <sortCondition ref="D6:D49"/>
  </sortState>
  <mergeCells count="7">
    <mergeCell ref="A61:D61"/>
    <mergeCell ref="A53:D53"/>
    <mergeCell ref="A55:C55"/>
    <mergeCell ref="A56:C56"/>
    <mergeCell ref="A57:C57"/>
    <mergeCell ref="A58:C58"/>
    <mergeCell ref="A59:C59"/>
  </mergeCells>
  <pageMargins left="0.7" right="0.7" top="0.78740157499999996" bottom="0.78740157499999996" header="0.3" footer="0.3"/>
  <pageSetup paperSize="8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zoomScaleNormal="100" workbookViewId="0">
      <selection activeCell="A7" sqref="A7:A12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12" x14ac:dyDescent="0.25">
      <c r="A6" s="10" t="s">
        <v>23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2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2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2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2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2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2">
        <f t="shared" si="0"/>
        <v>0</v>
      </c>
    </row>
    <row r="13" spans="1:12" x14ac:dyDescent="0.25">
      <c r="A13" s="27" t="s">
        <v>19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81" t="s">
        <v>4</v>
      </c>
      <c r="B16" s="81"/>
      <c r="C16" s="81"/>
      <c r="D16" s="81"/>
    </row>
    <row r="17" spans="1:4" x14ac:dyDescent="0.25">
      <c r="B17" s="13"/>
      <c r="C17" s="13"/>
      <c r="D17" s="12"/>
    </row>
    <row r="18" spans="1:4" ht="15.75" customHeight="1" x14ac:dyDescent="0.25">
      <c r="A18" s="82" t="s">
        <v>2</v>
      </c>
      <c r="B18" s="82"/>
      <c r="C18" s="82"/>
      <c r="D18" s="14"/>
    </row>
    <row r="19" spans="1:4" x14ac:dyDescent="0.25">
      <c r="A19" s="80" t="s">
        <v>5</v>
      </c>
      <c r="B19" s="80"/>
      <c r="C19" s="80"/>
      <c r="D19" s="14"/>
    </row>
    <row r="20" spans="1:4" x14ac:dyDescent="0.25">
      <c r="A20" s="80" t="s">
        <v>6</v>
      </c>
      <c r="B20" s="80"/>
      <c r="C20" s="80"/>
      <c r="D20" s="14"/>
    </row>
    <row r="21" spans="1:4" x14ac:dyDescent="0.25">
      <c r="A21" s="80" t="s">
        <v>7</v>
      </c>
      <c r="B21" s="80"/>
      <c r="C21" s="80"/>
      <c r="D21" s="14"/>
    </row>
    <row r="22" spans="1:4" x14ac:dyDescent="0.25">
      <c r="A22" s="80" t="s">
        <v>8</v>
      </c>
      <c r="B22" s="80"/>
      <c r="C22" s="80"/>
      <c r="D22" s="14"/>
    </row>
    <row r="24" spans="1:4" ht="15.75" customHeight="1" x14ac:dyDescent="0.25">
      <c r="A24" s="81" t="s">
        <v>17</v>
      </c>
      <c r="B24" s="81"/>
      <c r="C24" s="81"/>
      <c r="D24" s="81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zoomScaleNormal="100" workbookViewId="0">
      <selection activeCell="A7" sqref="A7:A12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12" x14ac:dyDescent="0.25">
      <c r="A6" s="10" t="s">
        <v>23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2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2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2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2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2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2">
        <f t="shared" si="0"/>
        <v>0</v>
      </c>
    </row>
    <row r="13" spans="1:12" x14ac:dyDescent="0.25">
      <c r="A13" s="27" t="s">
        <v>20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81" t="s">
        <v>4</v>
      </c>
      <c r="B16" s="81"/>
      <c r="C16" s="81"/>
      <c r="D16" s="81"/>
    </row>
    <row r="17" spans="1:4" x14ac:dyDescent="0.25">
      <c r="B17" s="13"/>
      <c r="C17" s="13"/>
      <c r="D17" s="12"/>
    </row>
    <row r="18" spans="1:4" ht="15.75" customHeight="1" x14ac:dyDescent="0.25">
      <c r="A18" s="82" t="s">
        <v>2</v>
      </c>
      <c r="B18" s="82"/>
      <c r="C18" s="82"/>
      <c r="D18" s="14"/>
    </row>
    <row r="19" spans="1:4" x14ac:dyDescent="0.25">
      <c r="A19" s="80" t="s">
        <v>5</v>
      </c>
      <c r="B19" s="80"/>
      <c r="C19" s="80"/>
      <c r="D19" s="14"/>
    </row>
    <row r="20" spans="1:4" x14ac:dyDescent="0.25">
      <c r="A20" s="80" t="s">
        <v>6</v>
      </c>
      <c r="B20" s="80"/>
      <c r="C20" s="80"/>
      <c r="D20" s="14"/>
    </row>
    <row r="21" spans="1:4" x14ac:dyDescent="0.25">
      <c r="A21" s="80" t="s">
        <v>7</v>
      </c>
      <c r="B21" s="80"/>
      <c r="C21" s="80"/>
      <c r="D21" s="14"/>
    </row>
    <row r="22" spans="1:4" x14ac:dyDescent="0.25">
      <c r="A22" s="80" t="s">
        <v>8</v>
      </c>
      <c r="B22" s="80"/>
      <c r="C22" s="80"/>
      <c r="D22" s="14"/>
    </row>
    <row r="24" spans="1:4" ht="15.75" customHeight="1" x14ac:dyDescent="0.25">
      <c r="A24" s="81" t="s">
        <v>17</v>
      </c>
      <c r="B24" s="81"/>
      <c r="C24" s="81"/>
      <c r="D24" s="81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zoomScaleNormal="100" workbookViewId="0">
      <selection activeCell="A7" sqref="A7:A12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12" x14ac:dyDescent="0.25">
      <c r="A6" s="10" t="s">
        <v>23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2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2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2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2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2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2">
        <f t="shared" si="0"/>
        <v>0</v>
      </c>
    </row>
    <row r="13" spans="1:12" x14ac:dyDescent="0.25">
      <c r="A13" s="27" t="s">
        <v>22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81" t="s">
        <v>4</v>
      </c>
      <c r="B16" s="81"/>
      <c r="C16" s="81"/>
      <c r="D16" s="81"/>
    </row>
    <row r="17" spans="1:4" x14ac:dyDescent="0.25">
      <c r="B17" s="13"/>
      <c r="C17" s="13"/>
      <c r="D17" s="12"/>
    </row>
    <row r="18" spans="1:4" ht="15.75" customHeight="1" x14ac:dyDescent="0.25">
      <c r="A18" s="82" t="s">
        <v>2</v>
      </c>
      <c r="B18" s="82"/>
      <c r="C18" s="82"/>
      <c r="D18" s="14"/>
    </row>
    <row r="19" spans="1:4" x14ac:dyDescent="0.25">
      <c r="A19" s="80" t="s">
        <v>5</v>
      </c>
      <c r="B19" s="80"/>
      <c r="C19" s="80"/>
      <c r="D19" s="14"/>
    </row>
    <row r="20" spans="1:4" x14ac:dyDescent="0.25">
      <c r="A20" s="80" t="s">
        <v>6</v>
      </c>
      <c r="B20" s="80"/>
      <c r="C20" s="80"/>
      <c r="D20" s="14"/>
    </row>
    <row r="21" spans="1:4" x14ac:dyDescent="0.25">
      <c r="A21" s="80" t="s">
        <v>7</v>
      </c>
      <c r="B21" s="80"/>
      <c r="C21" s="80"/>
      <c r="D21" s="14"/>
    </row>
    <row r="22" spans="1:4" x14ac:dyDescent="0.25">
      <c r="A22" s="80" t="s">
        <v>8</v>
      </c>
      <c r="B22" s="80"/>
      <c r="C22" s="80"/>
      <c r="D22" s="14"/>
    </row>
    <row r="24" spans="1:4" ht="15.75" customHeight="1" x14ac:dyDescent="0.25">
      <c r="A24" s="81" t="s">
        <v>17</v>
      </c>
      <c r="B24" s="81"/>
      <c r="C24" s="81"/>
      <c r="D24" s="81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DP souhrn</vt:lpstr>
      <vt:lpstr>DP 1</vt:lpstr>
      <vt:lpstr>DP 2</vt:lpstr>
      <vt:lpstr>DP 3</vt:lpstr>
      <vt:lpstr>DP X</vt:lpstr>
      <vt:lpstr>'DP souhrn'!Oblast_tisku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Smítalová Pavlína Ing.</cp:lastModifiedBy>
  <cp:lastPrinted>2018-07-18T07:35:51Z</cp:lastPrinted>
  <dcterms:created xsi:type="dcterms:W3CDTF">2018-03-07T14:51:26Z</dcterms:created>
  <dcterms:modified xsi:type="dcterms:W3CDTF">2018-07-18T07:36:54Z</dcterms:modified>
</cp:coreProperties>
</file>